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270" windowWidth="8580" windowHeight="9120" tabRatio="514" activeTab="4"/>
  </bookViews>
  <sheets>
    <sheet name="2 2012_rend_ mérleg" sheetId="1" r:id="rId1"/>
    <sheet name="2012 működési mérleg" sheetId="2" r:id="rId2"/>
    <sheet name="2012 felhalm mérleg" sheetId="3" r:id="rId3"/>
    <sheet name="5A bev műk" sheetId="4" r:id="rId4"/>
    <sheet name="5B bev felh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'2 2012_rend_ mérleg'!$5:$7</definedName>
    <definedName name="_xlnm.Print_Titles" localSheetId="3">'5A bev műk'!$1:$5</definedName>
    <definedName name="_xlnm.Print_Titles" localSheetId="4">'5B bev felh'!$3:$4</definedName>
    <definedName name="_xlnm.Print_Area" localSheetId="0">'2 2012_rend_ mérleg'!$A$1:$S$87</definedName>
    <definedName name="_xlnm.Print_Area" localSheetId="1">'2012 működési mérleg'!$A$1:$Q$77</definedName>
    <definedName name="_xlnm.Print_Area" localSheetId="3">'5A bev műk'!$A$1:$N$66</definedName>
    <definedName name="_xlnm.Print_Area" localSheetId="4">'5B bev felh'!$A$2:$J$59</definedName>
  </definedNames>
  <calcPr fullCalcOnLoad="1"/>
</workbook>
</file>

<file path=xl/sharedStrings.xml><?xml version="1.0" encoding="utf-8"?>
<sst xmlns="http://schemas.openxmlformats.org/spreadsheetml/2006/main" count="460" uniqueCount="164">
  <si>
    <t>Pilisborosjenő község Önkormányzata 2012. évi költségvetésről és a költségvetés végrehajtásának szabályairól szóló 9 /2012.(III.12) önkormányzati rendelet 2. sz. melléklete</t>
  </si>
  <si>
    <t xml:space="preserve">Pilisborosjenő község 2012. évre tervezett  önkormányzati költségvetésének </t>
  </si>
  <si>
    <t xml:space="preserve">összesített pénzügyi mérlege </t>
  </si>
  <si>
    <t>Eredeti előirányzat</t>
  </si>
  <si>
    <t>Módosított előirányzat</t>
  </si>
  <si>
    <t>Sor- szám</t>
  </si>
  <si>
    <t>Megnevezés</t>
  </si>
  <si>
    <t>Önállóan működő intézmények</t>
  </si>
  <si>
    <t>Polgármesteri  Hivatal</t>
  </si>
  <si>
    <t>Intézmények</t>
  </si>
  <si>
    <t>Önkormányzat</t>
  </si>
  <si>
    <t>Összesen</t>
  </si>
  <si>
    <t xml:space="preserve"> </t>
  </si>
  <si>
    <t>Bevételek</t>
  </si>
  <si>
    <t>Hatósági jogkörhöz köthető működési bevételek</t>
  </si>
  <si>
    <t>Egyéb saját bevétel</t>
  </si>
  <si>
    <t>ÁFA bevételek és visszatérülések</t>
  </si>
  <si>
    <t>Hozam- és kamatbevételek</t>
  </si>
  <si>
    <t>Működési célú pénzeszköz átvétel államháztartáson kívülről</t>
  </si>
  <si>
    <t>Intézmények működési bevételei:(1-5  sor)</t>
  </si>
  <si>
    <t>Helyi adók</t>
  </si>
  <si>
    <t>8/a</t>
  </si>
  <si>
    <t xml:space="preserve">  Átengedett központi adók: személyi jövedelem adó</t>
  </si>
  <si>
    <t>8/b</t>
  </si>
  <si>
    <t xml:space="preserve">  Átengedett központi adók: gépjárműadó</t>
  </si>
  <si>
    <t>Egyéb sajátos működési bevételek</t>
  </si>
  <si>
    <t>Önkormányzat sajátos működési bevételei.: (7-9 sor)</t>
  </si>
  <si>
    <t>Önkormányzati lakások és egyéb helyiségek ért.származó bevétel</t>
  </si>
  <si>
    <t>Egyéb vagyon üzem.koncesszióból származó bevétel</t>
  </si>
  <si>
    <t>Önkormányzat sajátos felhalmozási bevételei:</t>
  </si>
  <si>
    <t xml:space="preserve">Tárgyi eszk. immateriális javak értékesítése </t>
  </si>
  <si>
    <t>Pénzügyi befektetések bevételei</t>
  </si>
  <si>
    <t>Osztalék - és hozambevétel</t>
  </si>
  <si>
    <t>Értékpapírok, részvények értékesítéséből bevétel</t>
  </si>
  <si>
    <t>Felhalm. és tőke jell.bevét.: (14-17 sor)</t>
  </si>
  <si>
    <t>Normatív  állami hozzájárulások lakosságszámhoz kötött</t>
  </si>
  <si>
    <t>Normatív módon elosztott feladatmutatóhoz kötött</t>
  </si>
  <si>
    <t>Központosított előirányzatok</t>
  </si>
  <si>
    <t>Színházak pályázati támogatása</t>
  </si>
  <si>
    <t>Kiegészítő támogatás egyes közoktatási feladatok ellátáshoz</t>
  </si>
  <si>
    <t>Egyes jövedelempótló támog. kieg. és közcélú fogl. támog.</t>
  </si>
  <si>
    <t>Helyi önk. Hivatásos Tűzoltóságok támogatása</t>
  </si>
  <si>
    <t>Működésképtelen önkormányzatok támogatása</t>
  </si>
  <si>
    <t>Céltámogatás</t>
  </si>
  <si>
    <t xml:space="preserve">Céljellegű decentralizált támogatás  vis maior </t>
  </si>
  <si>
    <t>Központi  támogatások össz.: (19-28)</t>
  </si>
  <si>
    <t>Támogatásértékű működési bevétel társ.bizt.alapoktól</t>
  </si>
  <si>
    <t>Támogatásértékű működési bevétel államháztartáson belülről</t>
  </si>
  <si>
    <t>Támogatásértékű bevételek</t>
  </si>
  <si>
    <t>Támogatásértékű felhalmozási bevétel államháztartáson belülről</t>
  </si>
  <si>
    <t>Felhalmozási célú pénzeszközátvétel az államháztartáson kívülről</t>
  </si>
  <si>
    <t>Kiegészítések, visszatérülések</t>
  </si>
  <si>
    <t>Támogatások, támogatásértékű bevételek összesen:</t>
  </si>
  <si>
    <t>Működési célú hitel</t>
  </si>
  <si>
    <t>Felhalm.célú hitel</t>
  </si>
  <si>
    <t>Önrész hitel</t>
  </si>
  <si>
    <t>Hitelműveletek bevételei (37-41)</t>
  </si>
  <si>
    <t>Korábban nyújtott hitelek visszatérülése vállalkozástól</t>
  </si>
  <si>
    <t>Korábban nyújtott hitelek visszatérülése lakosságtól</t>
  </si>
  <si>
    <t>Korábban nyújtott hitelek visszatérülése dolgozóktól</t>
  </si>
  <si>
    <t>Pénzmaradvány igénybevétele: pénzforg.bev.</t>
  </si>
  <si>
    <t>Egyéb bevételek (43-47)</t>
  </si>
  <si>
    <t>Pénzforgalmi bevételek összesen [6+10+13+18+29+36+42+47]</t>
  </si>
  <si>
    <t>Előző évi pénzmaradvány</t>
  </si>
  <si>
    <t xml:space="preserve">Intézményfinanszírozás </t>
  </si>
  <si>
    <t>Kiegyenlítő, függő, átfutó, egyéb kieg. visszat.</t>
  </si>
  <si>
    <t>Fordított ÁFA miatti technikai rendezés</t>
  </si>
  <si>
    <t>Bevételek mindösszesen (48+49+50+51 sor)</t>
  </si>
  <si>
    <t>Kiadások</t>
  </si>
  <si>
    <t>Költségvetési szervek folyó kiadásai</t>
  </si>
  <si>
    <t xml:space="preserve">     Ebből:     -  személyi juttatások</t>
  </si>
  <si>
    <t xml:space="preserve">                    -  munkaadókat terhelő járulékok </t>
  </si>
  <si>
    <t xml:space="preserve">                    -  Dologi kiadások</t>
  </si>
  <si>
    <t xml:space="preserve">                    -  Támogatásértékű működési kiadások és egyéb támogatások</t>
  </si>
  <si>
    <t xml:space="preserve">                    -  Ellátottak juttatásai</t>
  </si>
  <si>
    <t>Felhalmozási kiadások (ÁFA-val)</t>
  </si>
  <si>
    <t xml:space="preserve">    Ebből:       -  beruházási  kiadások</t>
  </si>
  <si>
    <t xml:space="preserve">                     -  felújítási kiadások</t>
  </si>
  <si>
    <t xml:space="preserve">                     -  Támogatásértékű felhalmozási és egyéb kiadások</t>
  </si>
  <si>
    <t>Adósságszolgálati kötelezettség</t>
  </si>
  <si>
    <t>Tartalék előirányzatok</t>
  </si>
  <si>
    <t>Kiegyenlítő, függő, átfutó, egyéb kiadások</t>
  </si>
  <si>
    <t>Kiadások mindösszesen: (53+54+55+56 sor)</t>
  </si>
  <si>
    <t>Pilisborosjenő község Önkormányzata 2012. évi költségvetésről és a költségvetés végrehajtásának szabályairól szóló  9/2012.(III.12.) önkormányzati rendelet 2/1. sz. melléklete</t>
  </si>
  <si>
    <t xml:space="preserve">működési pénzügyi mérlege </t>
  </si>
  <si>
    <t>PM  Hivatal</t>
  </si>
  <si>
    <t>Önkorm.</t>
  </si>
  <si>
    <t>Átengedett központi adók: személyi jövedelem adó</t>
  </si>
  <si>
    <t>Átengedett központi adók: gépjárműadó</t>
  </si>
  <si>
    <t>Egyéb központi támogatás</t>
  </si>
  <si>
    <t>Pilisborosjenő község Önkormányzata 2012. évi költségvetésről és a költségvetés végrehajtásának szabályairól szóló  9/2012.(III.12.) önkormányzati rendelet 2/2. sz. melléklete</t>
  </si>
  <si>
    <t xml:space="preserve">felhalmozási pénzügyi mérlege </t>
  </si>
  <si>
    <t>Pilisborosjenő község Önkormányzata 2012. évi költségvetésről és a költségvetés végrehajtásának szabályairól szóló 9/2012.(III.12.) önkormányzati rendelet 5/A sz. melléklete</t>
  </si>
  <si>
    <t>Önkormányzat 2012. évi tervezett működési bevételei</t>
  </si>
  <si>
    <t>Bevételi jogcím megnevezése</t>
  </si>
  <si>
    <t>PMH</t>
  </si>
  <si>
    <t xml:space="preserve">Alaptevékenység egyéb bevételei </t>
  </si>
  <si>
    <t>Önkormányzati lakások lakbérbevétele</t>
  </si>
  <si>
    <t>Önkormányzati lakások értékesítése</t>
  </si>
  <si>
    <t>Önkormányzati telkek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</si>
  <si>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</si>
  <si>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</si>
  <si>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</si>
  <si>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</si>
  <si>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</si>
  <si>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 xml:space="preserve">Igazg.tevékenység bevételei </t>
  </si>
  <si>
    <t>Intézményi bevételek</t>
  </si>
  <si>
    <t>Hiányt pótló egyéb bevételek</t>
  </si>
  <si>
    <t>Szennyvíz gyűjtése, tisztítása, elhelyezése</t>
  </si>
  <si>
    <t>Továbbszámlázott bevételek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</si>
  <si>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</si>
  <si>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</si>
  <si>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</si>
  <si>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</si>
  <si>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Építmény adó</t>
  </si>
  <si>
    <t>Telekadó</t>
  </si>
  <si>
    <t>Kommunális adó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</si>
  <si>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</si>
  <si>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</si>
  <si>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</si>
  <si>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</si>
  <si>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</si>
  <si>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</si>
  <si>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</si>
  <si>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</si>
  <si>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</si>
  <si>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Helyszíni bírság</t>
  </si>
  <si>
    <t>Behajtási engedély díjai</t>
  </si>
  <si>
    <t>Átengedett szabálysértés</t>
  </si>
  <si>
    <t>Talajterhelési díj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</si>
  <si>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</si>
  <si>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</si>
  <si>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</si>
  <si>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</si>
  <si>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</si>
  <si>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Egyes szociális feladatok támogatása</t>
  </si>
  <si>
    <t>Átvett pénzeszközök államháztartáson belül</t>
  </si>
  <si>
    <t>Pályázati pénzeszköz útépítésre</t>
  </si>
  <si>
    <t>Család és nővédelmi eü.ellátás</t>
  </si>
  <si>
    <t>Ifjúsági-egészségügyi ellátás</t>
  </si>
  <si>
    <t>Köcélú  foglalkoztatás</t>
  </si>
  <si>
    <t>Mozgáskorlátozottak közlekedési támogatása</t>
  </si>
  <si>
    <t>Végl.átv.pnzeszk.áth.belül</t>
  </si>
  <si>
    <t>Átvett pénzeszközök államháztartáson kívül</t>
  </si>
  <si>
    <t>Véglegesen átvett pénzeszkö vállalkozástól</t>
  </si>
  <si>
    <t xml:space="preserve">Korábbi években nyújtott hitelek visszatérülése lakosságtól </t>
  </si>
  <si>
    <t>Pénzmaradvány</t>
  </si>
  <si>
    <t>Függő., átfutó, kiegyenlítő bevételek</t>
  </si>
  <si>
    <t>Működési bevételek összesen</t>
  </si>
  <si>
    <t>Intézmény finanszírozás</t>
  </si>
  <si>
    <t>MINDÖSSZESEN</t>
  </si>
  <si>
    <t xml:space="preserve">Pilisborosjenő, 2012. </t>
  </si>
  <si>
    <t>Pilisborosjenő község Önkormányzata 2012. évi költségvetésről és a költségvetés végrehajtásának szabályairól szóló 9 /2012.(iii.12.) önkormányzati rendelet 5/B sz. melléklete</t>
  </si>
  <si>
    <t>Önkormányzat 2012. évi tervezett felhalmozási bevételei</t>
  </si>
  <si>
    <t>Polgármesteri Hivatal</t>
  </si>
  <si>
    <t>Felhalmozási cálú hitelek</t>
  </si>
  <si>
    <t>Felhalmozási bevételek összesen</t>
  </si>
  <si>
    <t>Pilisborosjenő, 2012.szeptember 30.</t>
  </si>
  <si>
    <t>I. félévi módosított előirányzat</t>
  </si>
  <si>
    <t>III. negyedévi módosított előirányzat</t>
  </si>
  <si>
    <t>I.félévi módosított előirányzat</t>
  </si>
  <si>
    <t>III.negyedévi módosított előirányzat</t>
  </si>
  <si>
    <t>IV. negyedévi módosított előirányzat</t>
  </si>
  <si>
    <t>IV.negyedévi módosított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</si>
</sst>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4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H-Times New Roman"/>
      <family val="0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H-Times New Roman"/>
      <family val="0"/>
    </font>
    <font>
      <u val="single"/>
      <sz val="10"/>
      <color theme="10"/>
      <name val="H-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28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16" borderId="0" xfId="0" applyFont="1" applyFill="1" applyBorder="1" applyAlignment="1">
      <alignment/>
    </xf>
    <xf numFmtId="0" fontId="18" fillId="16" borderId="0" xfId="0" applyFont="1" applyFill="1" applyAlignment="1">
      <alignment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top"/>
    </xf>
    <xf numFmtId="0" fontId="18" fillId="0" borderId="0" xfId="0" applyFont="1" applyAlignment="1">
      <alignment vertical="center"/>
    </xf>
    <xf numFmtId="0" fontId="18" fillId="16" borderId="12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/>
    </xf>
    <xf numFmtId="0" fontId="18" fillId="0" borderId="13" xfId="0" applyFont="1" applyBorder="1" applyAlignment="1">
      <alignment/>
    </xf>
    <xf numFmtId="0" fontId="23" fillId="0" borderId="0" xfId="0" applyFont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3" fillId="0" borderId="28" xfId="0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8" fillId="16" borderId="0" xfId="0" applyFon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8" fillId="16" borderId="29" xfId="0" applyFont="1" applyFill="1" applyBorder="1" applyAlignment="1">
      <alignment vertical="top"/>
    </xf>
    <xf numFmtId="0" fontId="18" fillId="16" borderId="14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/>
    </xf>
    <xf numFmtId="3" fontId="18" fillId="0" borderId="36" xfId="0" applyNumberFormat="1" applyFont="1" applyBorder="1" applyAlignment="1">
      <alignment vertical="center"/>
    </xf>
    <xf numFmtId="3" fontId="18" fillId="0" borderId="37" xfId="0" applyNumberFormat="1" applyFont="1" applyFill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Fill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/>
    </xf>
    <xf numFmtId="3" fontId="18" fillId="0" borderId="37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0" fontId="18" fillId="0" borderId="39" xfId="0" applyFont="1" applyBorder="1" applyAlignment="1">
      <alignment/>
    </xf>
    <xf numFmtId="3" fontId="18" fillId="0" borderId="40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0" fontId="18" fillId="0" borderId="31" xfId="0" applyFont="1" applyBorder="1" applyAlignment="1">
      <alignment/>
    </xf>
    <xf numFmtId="0" fontId="23" fillId="0" borderId="0" xfId="0" applyFont="1" applyBorder="1" applyAlignment="1">
      <alignment/>
    </xf>
    <xf numFmtId="3" fontId="19" fillId="0" borderId="43" xfId="0" applyNumberFormat="1" applyFont="1" applyBorder="1" applyAlignment="1">
      <alignment vertical="center"/>
    </xf>
    <xf numFmtId="3" fontId="18" fillId="0" borderId="37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3" fontId="24" fillId="0" borderId="37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3" fontId="19" fillId="0" borderId="46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35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35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49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18" fillId="16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6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48" xfId="0" applyFont="1" applyBorder="1" applyAlignment="1">
      <alignment horizontal="right"/>
    </xf>
    <xf numFmtId="3" fontId="21" fillId="0" borderId="48" xfId="0" applyNumberFormat="1" applyFont="1" applyFill="1" applyBorder="1" applyAlignment="1">
      <alignment vertical="center"/>
    </xf>
    <xf numFmtId="0" fontId="26" fillId="0" borderId="36" xfId="0" applyFont="1" applyBorder="1" applyAlignment="1">
      <alignment horizontal="center"/>
    </xf>
    <xf numFmtId="0" fontId="28" fillId="0" borderId="38" xfId="0" applyFont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vertical="center"/>
    </xf>
    <xf numFmtId="0" fontId="27" fillId="0" borderId="38" xfId="0" applyFont="1" applyBorder="1" applyAlignment="1">
      <alignment horizontal="left" vertical="center" wrapText="1"/>
    </xf>
    <xf numFmtId="0" fontId="26" fillId="0" borderId="19" xfId="0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horizontal="left" vertical="center" wrapText="1"/>
    </xf>
    <xf numFmtId="0" fontId="26" fillId="0" borderId="52" xfId="0" applyFont="1" applyBorder="1" applyAlignment="1">
      <alignment horizontal="center"/>
    </xf>
    <xf numFmtId="0" fontId="27" fillId="0" borderId="53" xfId="0" applyFont="1" applyBorder="1" applyAlignment="1">
      <alignment/>
    </xf>
    <xf numFmtId="0" fontId="26" fillId="0" borderId="54" xfId="0" applyFont="1" applyBorder="1" applyAlignment="1">
      <alignment/>
    </xf>
    <xf numFmtId="3" fontId="26" fillId="0" borderId="54" xfId="0" applyNumberFormat="1" applyFont="1" applyBorder="1" applyAlignment="1">
      <alignment horizontal="right"/>
    </xf>
    <xf numFmtId="3" fontId="26" fillId="0" borderId="54" xfId="0" applyNumberFormat="1" applyFont="1" applyFill="1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right" vertical="center" wrapText="1"/>
    </xf>
    <xf numFmtId="0" fontId="28" fillId="0" borderId="38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3" fontId="21" fillId="0" borderId="19" xfId="0" applyNumberFormat="1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vertical="center" wrapText="1" shrinkToFit="1"/>
    </xf>
    <xf numFmtId="3" fontId="26" fillId="0" borderId="19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vertical="center" wrapText="1" shrinkToFit="1"/>
    </xf>
    <xf numFmtId="0" fontId="26" fillId="0" borderId="19" xfId="0" applyFont="1" applyFill="1" applyBorder="1" applyAlignment="1">
      <alignment horizontal="right" vertical="center" wrapText="1" shrinkToFit="1"/>
    </xf>
    <xf numFmtId="0" fontId="21" fillId="0" borderId="19" xfId="0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vertical="center" wrapText="1" shrinkToFit="1"/>
    </xf>
    <xf numFmtId="0" fontId="26" fillId="0" borderId="40" xfId="0" applyFont="1" applyBorder="1" applyAlignment="1">
      <alignment horizontal="center"/>
    </xf>
    <xf numFmtId="0" fontId="28" fillId="0" borderId="3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3" fontId="21" fillId="0" borderId="26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horizontal="right" vertical="center" wrapText="1"/>
    </xf>
    <xf numFmtId="0" fontId="26" fillId="16" borderId="0" xfId="0" applyFont="1" applyFill="1" applyAlignment="1">
      <alignment vertical="center"/>
    </xf>
    <xf numFmtId="0" fontId="26" fillId="16" borderId="0" xfId="0" applyFont="1" applyFill="1" applyAlignment="1">
      <alignment horizontal="left" vertical="center"/>
    </xf>
    <xf numFmtId="0" fontId="26" fillId="16" borderId="0" xfId="0" applyFont="1" applyFill="1" applyAlignment="1">
      <alignment horizontal="right" vertical="center"/>
    </xf>
    <xf numFmtId="3" fontId="26" fillId="0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3" fontId="31" fillId="0" borderId="19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right" vertical="center" wrapText="1"/>
    </xf>
    <xf numFmtId="3" fontId="21" fillId="0" borderId="49" xfId="0" applyNumberFormat="1" applyFont="1" applyFill="1" applyBorder="1" applyAlignment="1">
      <alignment vertical="center"/>
    </xf>
    <xf numFmtId="0" fontId="21" fillId="0" borderId="26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3" fontId="26" fillId="0" borderId="0" xfId="0" applyNumberFormat="1" applyFont="1" applyAlignment="1">
      <alignment/>
    </xf>
    <xf numFmtId="3" fontId="26" fillId="0" borderId="56" xfId="0" applyNumberFormat="1" applyFont="1" applyBorder="1" applyAlignment="1">
      <alignment/>
    </xf>
    <xf numFmtId="3" fontId="26" fillId="0" borderId="57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6" fillId="0" borderId="59" xfId="0" applyNumberFormat="1" applyFont="1" applyBorder="1" applyAlignment="1">
      <alignment/>
    </xf>
    <xf numFmtId="3" fontId="26" fillId="0" borderId="60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3" fontId="21" fillId="0" borderId="64" xfId="0" applyNumberFormat="1" applyFont="1" applyBorder="1" applyAlignment="1">
      <alignment/>
    </xf>
    <xf numFmtId="3" fontId="21" fillId="0" borderId="65" xfId="0" applyNumberFormat="1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67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19" fillId="0" borderId="16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3" fontId="18" fillId="0" borderId="52" xfId="0" applyNumberFormat="1" applyFont="1" applyFill="1" applyBorder="1" applyAlignment="1">
      <alignment/>
    </xf>
    <xf numFmtId="3" fontId="18" fillId="0" borderId="73" xfId="0" applyNumberFormat="1" applyFont="1" applyBorder="1" applyAlignment="1">
      <alignment/>
    </xf>
    <xf numFmtId="3" fontId="25" fillId="0" borderId="73" xfId="0" applyNumberFormat="1" applyFont="1" applyBorder="1" applyAlignment="1">
      <alignment/>
    </xf>
    <xf numFmtId="3" fontId="18" fillId="0" borderId="60" xfId="0" applyNumberFormat="1" applyFont="1" applyBorder="1" applyAlignment="1">
      <alignment vertical="center"/>
    </xf>
    <xf numFmtId="0" fontId="18" fillId="16" borderId="27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8" xfId="0" applyFont="1" applyBorder="1" applyAlignment="1">
      <alignment/>
    </xf>
    <xf numFmtId="3" fontId="18" fillId="16" borderId="28" xfId="0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 vertical="center"/>
    </xf>
    <xf numFmtId="3" fontId="18" fillId="16" borderId="0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 wrapText="1"/>
    </xf>
    <xf numFmtId="3" fontId="21" fillId="0" borderId="74" xfId="0" applyNumberFormat="1" applyFont="1" applyBorder="1" applyAlignment="1">
      <alignment horizontal="center"/>
    </xf>
    <xf numFmtId="3" fontId="21" fillId="0" borderId="75" xfId="0" applyNumberFormat="1" applyFont="1" applyBorder="1" applyAlignment="1">
      <alignment horizontal="center"/>
    </xf>
    <xf numFmtId="3" fontId="21" fillId="0" borderId="76" xfId="0" applyNumberFormat="1" applyFont="1" applyBorder="1" applyAlignment="1">
      <alignment horizontal="center"/>
    </xf>
    <xf numFmtId="3" fontId="19" fillId="0" borderId="77" xfId="0" applyNumberFormat="1" applyFont="1" applyFill="1" applyBorder="1" applyAlignment="1">
      <alignment horizontal="center" vertical="center" wrapText="1"/>
    </xf>
    <xf numFmtId="3" fontId="19" fillId="0" borderId="78" xfId="0" applyNumberFormat="1" applyFont="1" applyFill="1" applyBorder="1" applyAlignment="1">
      <alignment horizontal="center" vertical="center" wrapText="1"/>
    </xf>
    <xf numFmtId="3" fontId="19" fillId="0" borderId="79" xfId="0" applyNumberFormat="1" applyFont="1" applyFill="1" applyBorder="1" applyAlignment="1">
      <alignment horizontal="center" vertical="center" wrapText="1"/>
    </xf>
    <xf numFmtId="3" fontId="19" fillId="0" borderId="80" xfId="0" applyNumberFormat="1" applyFont="1" applyFill="1" applyBorder="1" applyAlignment="1">
      <alignment horizontal="center" vertical="center" wrapText="1"/>
    </xf>
    <xf numFmtId="3" fontId="19" fillId="0" borderId="81" xfId="0" applyNumberFormat="1" applyFont="1" applyFill="1" applyBorder="1" applyAlignment="1">
      <alignment horizontal="center" vertical="center" wrapText="1"/>
    </xf>
    <xf numFmtId="3" fontId="19" fillId="0" borderId="82" xfId="0" applyNumberFormat="1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16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9" fillId="0" borderId="18" xfId="0" applyNumberFormat="1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3" fontId="19" fillId="0" borderId="83" xfId="0" applyNumberFormat="1" applyFont="1" applyBorder="1" applyAlignment="1">
      <alignment vertical="center"/>
    </xf>
    <xf numFmtId="3" fontId="19" fillId="0" borderId="84" xfId="0" applyNumberFormat="1" applyFont="1" applyBorder="1" applyAlignment="1">
      <alignment vertical="center"/>
    </xf>
    <xf numFmtId="3" fontId="19" fillId="0" borderId="85" xfId="0" applyNumberFormat="1" applyFont="1" applyBorder="1" applyAlignment="1">
      <alignment vertical="center"/>
    </xf>
    <xf numFmtId="3" fontId="19" fillId="0" borderId="86" xfId="0" applyNumberFormat="1" applyFont="1" applyBorder="1" applyAlignment="1">
      <alignment vertical="center"/>
    </xf>
    <xf numFmtId="3" fontId="19" fillId="0" borderId="87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18" fillId="0" borderId="59" xfId="0" applyNumberFormat="1" applyFont="1" applyBorder="1" applyAlignment="1">
      <alignment vertical="center"/>
    </xf>
    <xf numFmtId="3" fontId="19" fillId="0" borderId="90" xfId="0" applyNumberFormat="1" applyFont="1" applyBorder="1" applyAlignment="1">
      <alignment vertical="center"/>
    </xf>
    <xf numFmtId="3" fontId="19" fillId="0" borderId="91" xfId="0" applyNumberFormat="1" applyFont="1" applyBorder="1" applyAlignment="1">
      <alignment vertical="center"/>
    </xf>
    <xf numFmtId="3" fontId="18" fillId="0" borderId="92" xfId="0" applyNumberFormat="1" applyFont="1" applyBorder="1" applyAlignment="1">
      <alignment vertical="center"/>
    </xf>
    <xf numFmtId="3" fontId="19" fillId="0" borderId="92" xfId="0" applyNumberFormat="1" applyFont="1" applyBorder="1" applyAlignment="1">
      <alignment vertical="center"/>
    </xf>
    <xf numFmtId="3" fontId="18" fillId="0" borderId="93" xfId="0" applyNumberFormat="1" applyFont="1" applyBorder="1" applyAlignment="1">
      <alignment vertical="center"/>
    </xf>
    <xf numFmtId="3" fontId="18" fillId="0" borderId="94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%20Settings\Temp\3-4%20int%20bev-kiad%202012%20I.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gE\Dokumentumok\K&#214;LTS&#201;GVET&#201;S%202012\2012%20KTGV\2012%20ktgVET&#201;S\ktgv%202012.03.12\PregE\Local%20Settings\Temp\wzbab5\3-4%20int%20bev-kiad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gE\Dokumentumok\K&#214;LTS&#201;GVET&#201;S%202012\2012%20KTGV\2012%20ktgVET&#201;S\ktgv%202012.03.12\6%20&#214;nk%20terv%20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ocal%20Settings\Temp\6%20&#214;nk%20terv%20%202012%20I.m&#243;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regE\Dokumentumok\K&#214;LTS&#201;GVET&#201;S%202012\2012%20KTGV\2012%20ktgVET&#201;S\ktgv%202012.03.12\2012%20ktgv\3-4%20int%20bev-kiad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tgv%202012.02.28\3-4%20int%20bev-kiad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regE\Dokumentumok\K&#214;LTS&#201;GVET&#201;S%202012\2012%20KTGV\2012%20ktgVET&#201;S\ktgv%202012.03.12\7%20&#225;llami%20hozz&#225;j&#225;rul&#225;sok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regE\Dokumentumok\K&#214;LTS&#201;GVET&#201;S%202012\2012%20KTGV\2012%20ktgVET&#201;S\ktgv%202012.03.12\2-%205AB%20MERLEG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90">
          <cell r="H90">
            <v>21683.91</v>
          </cell>
        </row>
      </sheetData>
      <sheetData sheetId="3">
        <row r="91">
          <cell r="D91">
            <v>116800</v>
          </cell>
          <cell r="E91">
            <v>30738.952</v>
          </cell>
          <cell r="F91">
            <v>44220</v>
          </cell>
        </row>
        <row r="92">
          <cell r="D92">
            <v>119296</v>
          </cell>
          <cell r="E92">
            <v>31414</v>
          </cell>
          <cell r="F92">
            <v>46592</v>
          </cell>
          <cell r="N92">
            <v>0</v>
          </cell>
        </row>
        <row r="112">
          <cell r="D112">
            <v>67938.98068991904</v>
          </cell>
          <cell r="E112">
            <v>17522.23265408095</v>
          </cell>
          <cell r="F112">
            <v>18967</v>
          </cell>
        </row>
        <row r="113">
          <cell r="D113">
            <v>68470.14514128609</v>
          </cell>
          <cell r="E113">
            <v>17665.206258713915</v>
          </cell>
          <cell r="F113">
            <v>18967</v>
          </cell>
          <cell r="M113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2">
        <row r="95">
          <cell r="I9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_kiadás terv"/>
      <sheetName val="1 Tartalék"/>
      <sheetName val="2 5 Kiadói tev Egyéb szoc. ellátások"/>
      <sheetName val="3 4 Segélyek"/>
      <sheetName val="6 7 Hull.gazd  Építés, szaképít"/>
      <sheetName val="8_9"/>
      <sheetName val="8  9 Községgazd Közvilágítás"/>
      <sheetName val="10 Egészségház"/>
      <sheetName val="11 Támogatások részletezése"/>
      <sheetName val="16_17_18"/>
      <sheetName val="Minta _6_"/>
    </sheetNames>
    <sheetDataSet>
      <sheetData sheetId="0">
        <row r="17">
          <cell r="G17">
            <v>3358.1935483870966</v>
          </cell>
        </row>
        <row r="20">
          <cell r="G20">
            <v>6177</v>
          </cell>
        </row>
        <row r="38">
          <cell r="G38">
            <v>3142</v>
          </cell>
        </row>
        <row r="41">
          <cell r="G41">
            <v>16357</v>
          </cell>
        </row>
        <row r="43">
          <cell r="D43">
            <v>12400</v>
          </cell>
          <cell r="E43">
            <v>3810.7664516129034</v>
          </cell>
          <cell r="F43">
            <v>39258</v>
          </cell>
          <cell r="H43">
            <v>6800</v>
          </cell>
          <cell r="I43">
            <v>91723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_kiadás terv"/>
      <sheetName val="1 Tartalék"/>
      <sheetName val="2 5 Kiadói tev Egyéb szoc. ellá"/>
      <sheetName val="3 4 Segélyek"/>
      <sheetName val="6 7 Hull.gazd  Építés, szaképít"/>
      <sheetName val="8_9"/>
      <sheetName val="8  9 Községgazd Közvilágítás"/>
      <sheetName val="10 Egészségház"/>
      <sheetName val="11 Támogatások részletezése"/>
      <sheetName val="16_17_18"/>
      <sheetName val="Minta _6_"/>
    </sheetNames>
    <sheetDataSet>
      <sheetData sheetId="0">
        <row r="9">
          <cell r="C9">
            <v>45000</v>
          </cell>
        </row>
        <row r="17">
          <cell r="G17">
            <v>4393.193548387097</v>
          </cell>
        </row>
        <row r="20">
          <cell r="G20">
            <v>6037</v>
          </cell>
        </row>
        <row r="38">
          <cell r="G38">
            <v>3142</v>
          </cell>
        </row>
        <row r="41">
          <cell r="G41">
            <v>17146</v>
          </cell>
        </row>
        <row r="43">
          <cell r="D43">
            <v>12857</v>
          </cell>
          <cell r="E43">
            <v>3930.7664516129034</v>
          </cell>
          <cell r="F43">
            <v>39258</v>
          </cell>
          <cell r="I43">
            <v>91723</v>
          </cell>
        </row>
      </sheetData>
      <sheetData sheetId="4">
        <row r="33">
          <cell r="H33">
            <v>7251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73">
          <cell r="L73">
            <v>4366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kiad"/>
      <sheetName val="3 bev2011"/>
      <sheetName val="4 kiad2011"/>
    </sheetNames>
    <sheetDataSet>
      <sheetData sheetId="3">
        <row r="85">
          <cell r="M85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Állami pénzek feloszt."/>
      <sheetName val="közokt norm táblázatban"/>
    </sheetNames>
    <sheetDataSet>
      <sheetData sheetId="0">
        <row r="108">
          <cell r="E108">
            <v>74727280</v>
          </cell>
        </row>
        <row r="109">
          <cell r="E109">
            <v>-25211823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 2012_rend_ mérleg"/>
      <sheetName val="2012 működési mérleg"/>
      <sheetName val="2012 felhalm mérleg"/>
      <sheetName val="5A bev műk"/>
      <sheetName val="5B bev felh"/>
    </sheetNames>
    <sheetDataSet>
      <sheetData sheetId="1">
        <row r="57">
          <cell r="F57">
            <v>170075.042</v>
          </cell>
          <cell r="G57">
            <v>98966.21334399999</v>
          </cell>
          <cell r="H57">
            <v>-269041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"/>
  <sheetViews>
    <sheetView zoomScaleSheetLayoutView="100" zoomScalePageLayoutView="0" workbookViewId="0" topLeftCell="M49">
      <selection activeCell="V68" sqref="V68"/>
    </sheetView>
  </sheetViews>
  <sheetFormatPr defaultColWidth="9.25390625" defaultRowHeight="12.75"/>
  <cols>
    <col min="1" max="1" width="4.125" style="1" customWidth="1"/>
    <col min="2" max="2" width="43.875" style="1" customWidth="1"/>
    <col min="3" max="4" width="0" style="1" hidden="1" customWidth="1"/>
    <col min="5" max="8" width="11.75390625" style="0" customWidth="1"/>
    <col min="9" max="11" width="0" style="1" hidden="1" customWidth="1"/>
    <col min="12" max="15" width="11.75390625" style="0" customWidth="1"/>
    <col min="16" max="23" width="11.75390625" style="1" customWidth="1"/>
    <col min="24" max="16384" width="9.25390625" style="1" customWidth="1"/>
  </cols>
  <sheetData>
    <row r="1" spans="1:23" ht="25.5" customHeight="1">
      <c r="A1" s="238" t="s">
        <v>0</v>
      </c>
      <c r="B1" s="238"/>
      <c r="C1" s="238"/>
      <c r="D1" s="238"/>
      <c r="E1" s="238"/>
      <c r="F1" s="238"/>
      <c r="G1" s="238"/>
      <c r="H1" s="238"/>
      <c r="L1" s="235"/>
      <c r="M1" s="236"/>
      <c r="N1" s="236"/>
      <c r="O1" s="236"/>
      <c r="P1" s="232"/>
      <c r="Q1" s="232"/>
      <c r="R1" s="232"/>
      <c r="S1" s="232"/>
      <c r="T1" s="232"/>
      <c r="U1" s="232"/>
      <c r="V1" s="232"/>
      <c r="W1" s="232"/>
    </row>
    <row r="2" spans="1:23" ht="18.75" customHeight="1">
      <c r="A2" s="239" t="s">
        <v>1</v>
      </c>
      <c r="B2" s="239"/>
      <c r="C2" s="239"/>
      <c r="D2" s="239"/>
      <c r="E2" s="239"/>
      <c r="F2" s="239"/>
      <c r="G2" s="239"/>
      <c r="H2" s="239"/>
      <c r="L2" s="236"/>
      <c r="M2" s="236"/>
      <c r="N2" s="236"/>
      <c r="O2" s="236"/>
      <c r="P2" s="232"/>
      <c r="Q2" s="232"/>
      <c r="R2" s="232"/>
      <c r="S2" s="232"/>
      <c r="T2" s="232"/>
      <c r="U2" s="232"/>
      <c r="V2" s="232"/>
      <c r="W2" s="232"/>
    </row>
    <row r="3" spans="1:23" ht="18.75" customHeight="1">
      <c r="A3" s="240" t="s">
        <v>2</v>
      </c>
      <c r="B3" s="240"/>
      <c r="C3" s="240"/>
      <c r="D3" s="240"/>
      <c r="E3" s="240"/>
      <c r="F3" s="240"/>
      <c r="G3" s="240"/>
      <c r="H3" s="240"/>
      <c r="L3" s="236"/>
      <c r="M3" s="236"/>
      <c r="N3" s="236"/>
      <c r="O3" s="236"/>
      <c r="P3" s="232"/>
      <c r="Q3" s="232"/>
      <c r="R3" s="232"/>
      <c r="S3" s="232"/>
      <c r="T3" s="232"/>
      <c r="U3" s="232"/>
      <c r="V3" s="232"/>
      <c r="W3" s="232"/>
    </row>
    <row r="4" spans="1:23" ht="15" customHeight="1" thickBot="1">
      <c r="A4" s="2"/>
      <c r="B4" s="3"/>
      <c r="C4" s="3"/>
      <c r="D4" s="3"/>
      <c r="E4" s="234"/>
      <c r="F4" s="234"/>
      <c r="G4" s="234"/>
      <c r="H4" s="234"/>
      <c r="L4" s="237"/>
      <c r="M4" s="237"/>
      <c r="N4" s="237"/>
      <c r="O4" s="237"/>
      <c r="P4" s="233"/>
      <c r="Q4" s="233"/>
      <c r="R4" s="233"/>
      <c r="S4" s="233"/>
      <c r="T4" s="233"/>
      <c r="U4" s="233"/>
      <c r="V4" s="233"/>
      <c r="W4" s="233"/>
    </row>
    <row r="5" spans="1:23" s="6" customFormat="1" ht="12" customHeight="1" thickBot="1">
      <c r="A5" s="4"/>
      <c r="B5" s="5"/>
      <c r="C5" s="230"/>
      <c r="D5" s="230"/>
      <c r="E5" s="231" t="s">
        <v>3</v>
      </c>
      <c r="F5" s="231"/>
      <c r="G5" s="231"/>
      <c r="H5" s="231"/>
      <c r="L5" s="231" t="s">
        <v>158</v>
      </c>
      <c r="M5" s="231"/>
      <c r="N5" s="231"/>
      <c r="O5" s="231"/>
      <c r="P5" s="231" t="s">
        <v>159</v>
      </c>
      <c r="Q5" s="231"/>
      <c r="R5" s="231"/>
      <c r="S5" s="231"/>
      <c r="T5" s="231" t="s">
        <v>162</v>
      </c>
      <c r="U5" s="231"/>
      <c r="V5" s="231"/>
      <c r="W5" s="231"/>
    </row>
    <row r="6" spans="1:23" ht="48" customHeight="1" thickBot="1">
      <c r="A6" s="7" t="s">
        <v>5</v>
      </c>
      <c r="B6" s="8" t="s">
        <v>6</v>
      </c>
      <c r="C6" s="9" t="s">
        <v>7</v>
      </c>
      <c r="D6" s="10" t="s">
        <v>8</v>
      </c>
      <c r="E6" s="9" t="s">
        <v>9</v>
      </c>
      <c r="F6" s="10" t="s">
        <v>8</v>
      </c>
      <c r="G6" s="10" t="s">
        <v>10</v>
      </c>
      <c r="H6" s="11" t="s">
        <v>11</v>
      </c>
      <c r="L6" s="9" t="s">
        <v>9</v>
      </c>
      <c r="M6" s="10" t="s">
        <v>8</v>
      </c>
      <c r="N6" s="10" t="s">
        <v>10</v>
      </c>
      <c r="O6" s="11" t="s">
        <v>11</v>
      </c>
      <c r="P6" s="9" t="s">
        <v>9</v>
      </c>
      <c r="Q6" s="10" t="s">
        <v>8</v>
      </c>
      <c r="R6" s="10" t="s">
        <v>10</v>
      </c>
      <c r="S6" s="11" t="s">
        <v>11</v>
      </c>
      <c r="T6" s="9" t="s">
        <v>9</v>
      </c>
      <c r="U6" s="10" t="s">
        <v>8</v>
      </c>
      <c r="V6" s="10" t="s">
        <v>10</v>
      </c>
      <c r="W6" s="11" t="s">
        <v>11</v>
      </c>
    </row>
    <row r="7" spans="1:23" s="16" customFormat="1" ht="10.5" customHeight="1">
      <c r="A7" s="12">
        <v>1</v>
      </c>
      <c r="B7" s="13">
        <v>2</v>
      </c>
      <c r="C7" s="14"/>
      <c r="D7" s="14"/>
      <c r="E7" s="14">
        <v>4</v>
      </c>
      <c r="F7" s="14"/>
      <c r="G7" s="14">
        <v>5</v>
      </c>
      <c r="H7" s="15">
        <v>6</v>
      </c>
      <c r="L7" s="14">
        <f>+H7+1</f>
        <v>7</v>
      </c>
      <c r="M7" s="14">
        <f>+L7+1</f>
        <v>8</v>
      </c>
      <c r="N7" s="14">
        <f>+M7+1</f>
        <v>9</v>
      </c>
      <c r="O7" s="14">
        <f>+N7+1</f>
        <v>10</v>
      </c>
      <c r="P7" s="14">
        <f>+L7+1</f>
        <v>8</v>
      </c>
      <c r="Q7" s="14">
        <f>+P7+1</f>
        <v>9</v>
      </c>
      <c r="R7" s="14">
        <f>+Q7+1</f>
        <v>10</v>
      </c>
      <c r="S7" s="14">
        <f>+R7+1</f>
        <v>11</v>
      </c>
      <c r="T7" s="14">
        <f>+P7+1</f>
        <v>9</v>
      </c>
      <c r="U7" s="14">
        <f>+T7+1</f>
        <v>10</v>
      </c>
      <c r="V7" s="14">
        <f>+U7+1</f>
        <v>11</v>
      </c>
      <c r="W7" s="14">
        <f>+V7+1</f>
        <v>12</v>
      </c>
    </row>
    <row r="8" spans="1:23" s="21" customFormat="1" ht="12" customHeight="1">
      <c r="A8" s="17" t="s">
        <v>12</v>
      </c>
      <c r="B8" s="18" t="s">
        <v>13</v>
      </c>
      <c r="C8" s="19"/>
      <c r="D8" s="19"/>
      <c r="E8" s="19"/>
      <c r="F8" s="19"/>
      <c r="G8" s="19"/>
      <c r="H8" s="20"/>
      <c r="L8" s="19"/>
      <c r="M8" s="19"/>
      <c r="N8" s="19"/>
      <c r="O8" s="20"/>
      <c r="P8" s="19"/>
      <c r="Q8" s="19"/>
      <c r="R8" s="19"/>
      <c r="S8" s="20"/>
      <c r="T8" s="19"/>
      <c r="U8" s="19"/>
      <c r="V8" s="19"/>
      <c r="W8" s="20"/>
    </row>
    <row r="9" spans="1:23" ht="9" customHeight="1">
      <c r="A9" s="22">
        <v>1</v>
      </c>
      <c r="B9" s="23" t="s">
        <v>14</v>
      </c>
      <c r="C9" s="24">
        <v>0</v>
      </c>
      <c r="D9" s="25">
        <v>6300</v>
      </c>
      <c r="E9" s="24">
        <f>+'2012 működési mérleg'!F9+'2012 felhalm mérleg'!F10</f>
        <v>0</v>
      </c>
      <c r="F9" s="24">
        <f>+'2012 működési mérleg'!G9+'2012 felhalm mérleg'!G10</f>
        <v>4311</v>
      </c>
      <c r="G9" s="24">
        <f>+'2012 működési mérleg'!H9+'2012 felhalm mérleg'!H10</f>
        <v>0</v>
      </c>
      <c r="H9" s="26">
        <f aca="true" t="shared" si="0" ref="H9:H40">SUM(E9:G9)</f>
        <v>4311</v>
      </c>
      <c r="K9" s="27">
        <f aca="true" t="shared" si="1" ref="K9:K40">+G9-D9</f>
        <v>-6300</v>
      </c>
      <c r="L9" s="24">
        <f>+'2012 működési mérleg'!J9+'2012 felhalm mérleg'!J10</f>
        <v>0</v>
      </c>
      <c r="M9" s="24">
        <f>+'2012 működési mérleg'!K9+'2012 felhalm mérleg'!K10</f>
        <v>4311</v>
      </c>
      <c r="N9" s="24">
        <f>+'2012 működési mérleg'!L9+'2012 felhalm mérleg'!L9</f>
        <v>0</v>
      </c>
      <c r="O9" s="26">
        <f aca="true" t="shared" si="2" ref="O9:O40">SUM(L9:N9)</f>
        <v>4311</v>
      </c>
      <c r="P9" s="24">
        <v>0</v>
      </c>
      <c r="Q9" s="24">
        <v>4311</v>
      </c>
      <c r="R9" s="24">
        <v>0</v>
      </c>
      <c r="S9" s="26">
        <f aca="true" t="shared" si="3" ref="S9:S59">SUM(P9:R9)</f>
        <v>4311</v>
      </c>
      <c r="T9" s="24">
        <v>0</v>
      </c>
      <c r="U9" s="24">
        <v>4311</v>
      </c>
      <c r="V9" s="24">
        <v>0</v>
      </c>
      <c r="W9" s="26">
        <f aca="true" t="shared" si="4" ref="W9:W59">SUM(T9:V9)</f>
        <v>4311</v>
      </c>
    </row>
    <row r="10" spans="1:23" ht="9" customHeight="1">
      <c r="A10" s="22">
        <v>2</v>
      </c>
      <c r="B10" s="23" t="s">
        <v>15</v>
      </c>
      <c r="C10" s="24">
        <v>154319</v>
      </c>
      <c r="D10" s="25">
        <v>134683</v>
      </c>
      <c r="E10" s="24">
        <f>+'2012 működési mérleg'!F10+'2012 felhalm mérleg'!F11</f>
        <v>17073.94488188976</v>
      </c>
      <c r="F10" s="24">
        <f>+'2012 működési mérleg'!G10+'2012 felhalm mérleg'!G10</f>
        <v>0</v>
      </c>
      <c r="G10" s="24">
        <f>+'2012 működési mérleg'!H10+'2012 felhalm mérleg'!H10</f>
        <v>25661.181102362207</v>
      </c>
      <c r="H10" s="26">
        <f t="shared" si="0"/>
        <v>42735.125984251965</v>
      </c>
      <c r="K10" s="27">
        <f t="shared" si="1"/>
        <v>-109021.8188976378</v>
      </c>
      <c r="L10" s="24">
        <f>+'2012 működési mérleg'!J10+'2012 felhalm mérleg'!J11</f>
        <v>17073.94488188976</v>
      </c>
      <c r="M10" s="24">
        <f>+'2012 működési mérleg'!K10+'2012 felhalm mérleg'!K10</f>
        <v>0</v>
      </c>
      <c r="N10" s="24">
        <f>+'2012 működési mérleg'!L10+'2012 felhalm mérleg'!L10</f>
        <v>25661.181102362207</v>
      </c>
      <c r="O10" s="26">
        <f t="shared" si="2"/>
        <v>42735.125984251965</v>
      </c>
      <c r="P10" s="24">
        <v>17073.94488188976</v>
      </c>
      <c r="Q10" s="24">
        <v>0</v>
      </c>
      <c r="R10" s="24">
        <v>25661.181102362207</v>
      </c>
      <c r="S10" s="26">
        <f t="shared" si="3"/>
        <v>42735.125984251965</v>
      </c>
      <c r="T10" s="24">
        <v>17073.94488188976</v>
      </c>
      <c r="U10" s="24">
        <v>0</v>
      </c>
      <c r="V10" s="24">
        <v>25661.181102362207</v>
      </c>
      <c r="W10" s="26">
        <f t="shared" si="4"/>
        <v>42735.125984251965</v>
      </c>
    </row>
    <row r="11" spans="1:23" ht="9" customHeight="1">
      <c r="A11" s="22">
        <v>3</v>
      </c>
      <c r="B11" s="23" t="s">
        <v>16</v>
      </c>
      <c r="C11" s="24">
        <v>0</v>
      </c>
      <c r="D11" s="25">
        <v>21282</v>
      </c>
      <c r="E11" s="24">
        <f>+'2012 működési mérleg'!F11+'2012 felhalm mérleg'!F12</f>
        <v>4609.965118110236</v>
      </c>
      <c r="F11" s="24">
        <f>+'2012 működési mérleg'!G11+'2012 felhalm mérleg'!G11</f>
        <v>0</v>
      </c>
      <c r="G11" s="24">
        <f>+'2012 működési mérleg'!H11+'2012 felhalm mérleg'!H11</f>
        <v>1742</v>
      </c>
      <c r="H11" s="26">
        <f t="shared" si="0"/>
        <v>6351.965118110236</v>
      </c>
      <c r="K11" s="27">
        <f t="shared" si="1"/>
        <v>-19540</v>
      </c>
      <c r="L11" s="24">
        <f>+'2012 működési mérleg'!J11+'2012 felhalm mérleg'!J12</f>
        <v>4609.965118110236</v>
      </c>
      <c r="M11" s="24">
        <f>+'2012 működési mérleg'!K11+'2012 felhalm mérleg'!K11</f>
        <v>0</v>
      </c>
      <c r="N11" s="24">
        <f>+'2012 működési mérleg'!L11+'2012 felhalm mérleg'!L11</f>
        <v>1742</v>
      </c>
      <c r="O11" s="26">
        <f t="shared" si="2"/>
        <v>6351.965118110236</v>
      </c>
      <c r="P11" s="24">
        <v>4609.965118110236</v>
      </c>
      <c r="Q11" s="24">
        <v>0</v>
      </c>
      <c r="R11" s="24">
        <v>1742</v>
      </c>
      <c r="S11" s="26">
        <f t="shared" si="3"/>
        <v>6351.965118110236</v>
      </c>
      <c r="T11" s="24">
        <v>4609.965118110236</v>
      </c>
      <c r="U11" s="24">
        <v>0</v>
      </c>
      <c r="V11" s="24">
        <v>1742</v>
      </c>
      <c r="W11" s="26">
        <f t="shared" si="4"/>
        <v>6351.965118110236</v>
      </c>
    </row>
    <row r="12" spans="1:23" ht="9" customHeight="1">
      <c r="A12" s="22">
        <v>4</v>
      </c>
      <c r="B12" s="23" t="s">
        <v>17</v>
      </c>
      <c r="C12" s="24">
        <v>0</v>
      </c>
      <c r="D12" s="25">
        <v>0</v>
      </c>
      <c r="E12" s="24">
        <f>+'2012 működési mérleg'!F12+'2012 felhalm mérleg'!F13</f>
        <v>0</v>
      </c>
      <c r="F12" s="24">
        <f>+'2012 működési mérleg'!G12+'2012 felhalm mérleg'!G12</f>
        <v>0</v>
      </c>
      <c r="G12" s="24">
        <f>+'2012 működési mérleg'!H12+'2012 felhalm mérleg'!H12</f>
        <v>5500</v>
      </c>
      <c r="H12" s="26">
        <f t="shared" si="0"/>
        <v>5500</v>
      </c>
      <c r="K12" s="27">
        <f t="shared" si="1"/>
        <v>5500</v>
      </c>
      <c r="L12" s="24">
        <f>+'2012 működési mérleg'!J12+'2012 felhalm mérleg'!J13</f>
        <v>0</v>
      </c>
      <c r="M12" s="24">
        <f>+'2012 működési mérleg'!K12+'2012 felhalm mérleg'!K12</f>
        <v>0</v>
      </c>
      <c r="N12" s="24">
        <f>+'2012 működési mérleg'!L12+'2012 felhalm mérleg'!L12</f>
        <v>5500</v>
      </c>
      <c r="O12" s="26">
        <f t="shared" si="2"/>
        <v>5500</v>
      </c>
      <c r="P12" s="24">
        <v>0</v>
      </c>
      <c r="Q12" s="24">
        <v>0</v>
      </c>
      <c r="R12" s="24">
        <v>5500</v>
      </c>
      <c r="S12" s="26">
        <f t="shared" si="3"/>
        <v>5500</v>
      </c>
      <c r="T12" s="24">
        <v>0</v>
      </c>
      <c r="U12" s="24">
        <v>0</v>
      </c>
      <c r="V12" s="24">
        <v>5500</v>
      </c>
      <c r="W12" s="26">
        <f t="shared" si="4"/>
        <v>5500</v>
      </c>
    </row>
    <row r="13" spans="1:23" ht="9" customHeight="1">
      <c r="A13" s="22">
        <v>5</v>
      </c>
      <c r="B13" s="23" t="s">
        <v>18</v>
      </c>
      <c r="C13" s="24">
        <v>13041</v>
      </c>
      <c r="D13" s="25">
        <v>0</v>
      </c>
      <c r="E13" s="24">
        <f>+'2012 működési mérleg'!F13+'2012 felhalm mérleg'!F14</f>
        <v>0</v>
      </c>
      <c r="F13" s="24">
        <f>+'2012 működési mérleg'!G13+'2012 felhalm mérleg'!G13</f>
        <v>0</v>
      </c>
      <c r="G13" s="24">
        <f>+'2012 működési mérleg'!H13+'2012 felhalm mérleg'!H13</f>
        <v>0</v>
      </c>
      <c r="H13" s="26">
        <f t="shared" si="0"/>
        <v>0</v>
      </c>
      <c r="K13" s="27">
        <f t="shared" si="1"/>
        <v>0</v>
      </c>
      <c r="L13" s="24">
        <f>+'2012 működési mérleg'!J13+'2012 felhalm mérleg'!J14</f>
        <v>0</v>
      </c>
      <c r="M13" s="24">
        <f>+'2012 működési mérleg'!K13+'2012 felhalm mérleg'!K13</f>
        <v>0</v>
      </c>
      <c r="N13" s="24">
        <f>+'2012 működési mérleg'!L13+'2012 felhalm mérleg'!L13</f>
        <v>0</v>
      </c>
      <c r="O13" s="26">
        <f t="shared" si="2"/>
        <v>0</v>
      </c>
      <c r="P13" s="24">
        <v>0</v>
      </c>
      <c r="Q13" s="24">
        <v>0</v>
      </c>
      <c r="R13" s="24">
        <v>0</v>
      </c>
      <c r="S13" s="26">
        <f t="shared" si="3"/>
        <v>0</v>
      </c>
      <c r="T13" s="24">
        <v>0</v>
      </c>
      <c r="U13" s="24">
        <v>0</v>
      </c>
      <c r="V13" s="24">
        <v>0</v>
      </c>
      <c r="W13" s="26">
        <f t="shared" si="4"/>
        <v>0</v>
      </c>
    </row>
    <row r="14" spans="1:23" s="21" customFormat="1" ht="9" customHeight="1">
      <c r="A14" s="17">
        <v>6</v>
      </c>
      <c r="B14" s="18" t="s">
        <v>19</v>
      </c>
      <c r="C14" s="28">
        <v>167360</v>
      </c>
      <c r="D14" s="29">
        <v>162265</v>
      </c>
      <c r="E14" s="28">
        <f>SUM(E9:E13)</f>
        <v>21683.909999999996</v>
      </c>
      <c r="F14" s="29">
        <f>SUM(F9:F13)</f>
        <v>4311</v>
      </c>
      <c r="G14" s="29">
        <f>SUM(G9:G13)</f>
        <v>32903.18110236221</v>
      </c>
      <c r="H14" s="26">
        <f t="shared" si="0"/>
        <v>58898.0911023622</v>
      </c>
      <c r="K14" s="27">
        <f t="shared" si="1"/>
        <v>-129361.8188976378</v>
      </c>
      <c r="L14" s="28">
        <f>SUM(L9:L13)</f>
        <v>21683.909999999996</v>
      </c>
      <c r="M14" s="29">
        <f>SUM(M9:M13)</f>
        <v>4311</v>
      </c>
      <c r="N14" s="29">
        <f>SUM(N9:N13)</f>
        <v>32903.18110236221</v>
      </c>
      <c r="O14" s="26">
        <f t="shared" si="2"/>
        <v>58898.0911023622</v>
      </c>
      <c r="P14" s="28">
        <v>21683.91</v>
      </c>
      <c r="Q14" s="29">
        <v>4311</v>
      </c>
      <c r="R14" s="29">
        <v>32903.18110236221</v>
      </c>
      <c r="S14" s="26">
        <f t="shared" si="3"/>
        <v>58898.0911023622</v>
      </c>
      <c r="T14" s="28">
        <v>21683.91</v>
      </c>
      <c r="U14" s="29">
        <v>4311</v>
      </c>
      <c r="V14" s="29">
        <v>32903.18110236221</v>
      </c>
      <c r="W14" s="26">
        <f t="shared" si="4"/>
        <v>58898.0911023622</v>
      </c>
    </row>
    <row r="15" spans="1:23" ht="9" customHeight="1">
      <c r="A15" s="22">
        <v>7</v>
      </c>
      <c r="B15" s="23" t="s">
        <v>20</v>
      </c>
      <c r="C15" s="30">
        <v>0</v>
      </c>
      <c r="D15" s="31">
        <v>2793000</v>
      </c>
      <c r="E15" s="24">
        <f>+'2012 működési mérleg'!F15+'2012 felhalm mérleg'!F16</f>
        <v>0</v>
      </c>
      <c r="F15" s="24">
        <f>+'2012 működési mérleg'!G15+'2012 felhalm mérleg'!G15</f>
        <v>0</v>
      </c>
      <c r="G15" s="24">
        <f>+'2012 működési mérleg'!H15+'2012 felhalm mérleg'!H15</f>
        <v>104800</v>
      </c>
      <c r="H15" s="26">
        <f t="shared" si="0"/>
        <v>104800</v>
      </c>
      <c r="K15" s="27">
        <f t="shared" si="1"/>
        <v>-2688200</v>
      </c>
      <c r="L15" s="24">
        <f>+'2012 működési mérleg'!J15+'2012 felhalm mérleg'!J16</f>
        <v>0</v>
      </c>
      <c r="M15" s="24">
        <f>+'2012 működési mérleg'!K15+'2012 felhalm mérleg'!K15</f>
        <v>0</v>
      </c>
      <c r="N15" s="24">
        <f>+'2012 működési mérleg'!L15+'2012 felhalm mérleg'!L15</f>
        <v>104800</v>
      </c>
      <c r="O15" s="26">
        <f t="shared" si="2"/>
        <v>104800</v>
      </c>
      <c r="P15" s="24">
        <v>0</v>
      </c>
      <c r="Q15" s="24">
        <v>0</v>
      </c>
      <c r="R15" s="24">
        <v>104800</v>
      </c>
      <c r="S15" s="26">
        <f t="shared" si="3"/>
        <v>104800</v>
      </c>
      <c r="T15" s="24">
        <v>0</v>
      </c>
      <c r="U15" s="24">
        <v>0</v>
      </c>
      <c r="V15" s="24">
        <v>104800</v>
      </c>
      <c r="W15" s="26">
        <f t="shared" si="4"/>
        <v>104800</v>
      </c>
    </row>
    <row r="16" spans="1:23" ht="9" customHeight="1">
      <c r="A16" s="22" t="s">
        <v>21</v>
      </c>
      <c r="B16" s="23" t="s">
        <v>22</v>
      </c>
      <c r="C16" s="30">
        <v>0</v>
      </c>
      <c r="D16" s="31">
        <v>267785</v>
      </c>
      <c r="E16" s="24">
        <f>+'2012 működési mérleg'!F16+'2012 felhalm mérleg'!F17</f>
        <v>0</v>
      </c>
      <c r="F16" s="24">
        <f>+'2012 működési mérleg'!G16+'2012 felhalm mérleg'!G16</f>
        <v>0</v>
      </c>
      <c r="G16" s="24">
        <f>+'2012 működési mérleg'!H16+'2012 felhalm mérleg'!H16</f>
        <v>49515.456999999995</v>
      </c>
      <c r="H16" s="26">
        <f t="shared" si="0"/>
        <v>49515.456999999995</v>
      </c>
      <c r="K16" s="27">
        <f t="shared" si="1"/>
        <v>-218269.543</v>
      </c>
      <c r="L16" s="24">
        <f>+'2012 működési mérleg'!J16+'2012 felhalm mérleg'!J17</f>
        <v>0</v>
      </c>
      <c r="M16" s="24">
        <f>+'2012 működési mérleg'!K16+'2012 felhalm mérleg'!K16</f>
        <v>0</v>
      </c>
      <c r="N16" s="24">
        <f>+'2012 működési mérleg'!L16+'2012 felhalm mérleg'!L16</f>
        <v>49515.456999999995</v>
      </c>
      <c r="O16" s="26">
        <f t="shared" si="2"/>
        <v>49515.456999999995</v>
      </c>
      <c r="P16" s="24">
        <v>0</v>
      </c>
      <c r="Q16" s="24">
        <v>0</v>
      </c>
      <c r="R16" s="24">
        <v>49515.456999999995</v>
      </c>
      <c r="S16" s="26">
        <f t="shared" si="3"/>
        <v>49515.456999999995</v>
      </c>
      <c r="T16" s="24">
        <v>0</v>
      </c>
      <c r="U16" s="24">
        <v>0</v>
      </c>
      <c r="V16" s="24">
        <v>49515.456999999995</v>
      </c>
      <c r="W16" s="26">
        <f t="shared" si="4"/>
        <v>49515.456999999995</v>
      </c>
    </row>
    <row r="17" spans="1:23" ht="9" customHeight="1">
      <c r="A17" s="22" t="s">
        <v>23</v>
      </c>
      <c r="B17" s="23" t="s">
        <v>24</v>
      </c>
      <c r="C17" s="30"/>
      <c r="D17" s="31"/>
      <c r="E17" s="24">
        <f>+'2012 működési mérleg'!F17+'2012 felhalm mérleg'!F18</f>
        <v>0</v>
      </c>
      <c r="F17" s="24">
        <f>+'2012 működési mérleg'!G17+'2012 felhalm mérleg'!G17</f>
        <v>0</v>
      </c>
      <c r="G17" s="24">
        <f>+'2012 működési mérleg'!H17+'2012 felhalm mérleg'!H17</f>
        <v>25000</v>
      </c>
      <c r="H17" s="26">
        <f t="shared" si="0"/>
        <v>25000</v>
      </c>
      <c r="K17" s="27">
        <f t="shared" si="1"/>
        <v>25000</v>
      </c>
      <c r="L17" s="24">
        <f>+'2012 működési mérleg'!J17+'2012 felhalm mérleg'!J18</f>
        <v>0</v>
      </c>
      <c r="M17" s="24">
        <f>+'2012 működési mérleg'!K17+'2012 felhalm mérleg'!K17</f>
        <v>0</v>
      </c>
      <c r="N17" s="24">
        <f>+'2012 működési mérleg'!L17+'2012 felhalm mérleg'!L17</f>
        <v>25000</v>
      </c>
      <c r="O17" s="26">
        <f t="shared" si="2"/>
        <v>25000</v>
      </c>
      <c r="P17" s="24">
        <v>0</v>
      </c>
      <c r="Q17" s="24">
        <v>0</v>
      </c>
      <c r="R17" s="24">
        <v>25000</v>
      </c>
      <c r="S17" s="26">
        <f t="shared" si="3"/>
        <v>25000</v>
      </c>
      <c r="T17" s="24">
        <v>0</v>
      </c>
      <c r="U17" s="24">
        <v>0</v>
      </c>
      <c r="V17" s="24">
        <v>25000</v>
      </c>
      <c r="W17" s="26">
        <f t="shared" si="4"/>
        <v>25000</v>
      </c>
    </row>
    <row r="18" spans="1:23" ht="9" customHeight="1">
      <c r="A18" s="22">
        <v>9</v>
      </c>
      <c r="B18" s="23" t="s">
        <v>25</v>
      </c>
      <c r="C18" s="30"/>
      <c r="D18" s="31"/>
      <c r="E18" s="24">
        <f>+'2012 működési mérleg'!F18+'2012 felhalm mérleg'!F19</f>
        <v>0</v>
      </c>
      <c r="F18" s="24">
        <f>+'2012 működési mérleg'!G18+'2012 felhalm mérleg'!G18</f>
        <v>1151</v>
      </c>
      <c r="G18" s="24">
        <f>+'2012 működési mérleg'!H18+'2012 felhalm mérleg'!H18</f>
        <v>10</v>
      </c>
      <c r="H18" s="26">
        <f t="shared" si="0"/>
        <v>1161</v>
      </c>
      <c r="K18" s="27">
        <f t="shared" si="1"/>
        <v>10</v>
      </c>
      <c r="L18" s="24">
        <f>+'2012 működési mérleg'!J18+'2012 felhalm mérleg'!J19</f>
        <v>0</v>
      </c>
      <c r="M18" s="24">
        <f>+'2012 működési mérleg'!K18+'2012 felhalm mérleg'!K18</f>
        <v>1151</v>
      </c>
      <c r="N18" s="24">
        <f>+'2012 működési mérleg'!L18+'2012 felhalm mérleg'!L18</f>
        <v>10</v>
      </c>
      <c r="O18" s="26">
        <f t="shared" si="2"/>
        <v>1161</v>
      </c>
      <c r="P18" s="24">
        <v>0</v>
      </c>
      <c r="Q18" s="24">
        <v>1151</v>
      </c>
      <c r="R18" s="24">
        <v>10</v>
      </c>
      <c r="S18" s="26">
        <f t="shared" si="3"/>
        <v>1161</v>
      </c>
      <c r="T18" s="24">
        <v>0</v>
      </c>
      <c r="U18" s="24">
        <v>1151</v>
      </c>
      <c r="V18" s="24">
        <v>10</v>
      </c>
      <c r="W18" s="26">
        <f t="shared" si="4"/>
        <v>1161</v>
      </c>
    </row>
    <row r="19" spans="1:23" s="21" customFormat="1" ht="9" customHeight="1">
      <c r="A19" s="17">
        <v>10</v>
      </c>
      <c r="B19" s="18" t="s">
        <v>26</v>
      </c>
      <c r="C19" s="28"/>
      <c r="D19" s="29"/>
      <c r="E19" s="28">
        <f>SUM(E15:E18)</f>
        <v>0</v>
      </c>
      <c r="F19" s="29">
        <f>SUM(F15:F18)</f>
        <v>1151</v>
      </c>
      <c r="G19" s="29">
        <f>SUM(G15:G18)</f>
        <v>179325.457</v>
      </c>
      <c r="H19" s="26">
        <f t="shared" si="0"/>
        <v>180476.457</v>
      </c>
      <c r="K19" s="27">
        <f t="shared" si="1"/>
        <v>179325.457</v>
      </c>
      <c r="L19" s="28">
        <f>SUM(L15:L18)</f>
        <v>0</v>
      </c>
      <c r="M19" s="29">
        <f>SUM(M15:M18)</f>
        <v>1151</v>
      </c>
      <c r="N19" s="29">
        <f>SUM(N15:N18)</f>
        <v>179325.457</v>
      </c>
      <c r="O19" s="26">
        <f t="shared" si="2"/>
        <v>180476.457</v>
      </c>
      <c r="P19" s="28">
        <v>0</v>
      </c>
      <c r="Q19" s="29">
        <v>1151</v>
      </c>
      <c r="R19" s="29">
        <v>179325.457</v>
      </c>
      <c r="S19" s="26">
        <f t="shared" si="3"/>
        <v>180476.457</v>
      </c>
      <c r="T19" s="28">
        <v>0</v>
      </c>
      <c r="U19" s="29">
        <v>1151</v>
      </c>
      <c r="V19" s="29">
        <v>179325.457</v>
      </c>
      <c r="W19" s="26">
        <f t="shared" si="4"/>
        <v>180476.457</v>
      </c>
    </row>
    <row r="20" spans="1:23" ht="9" customHeight="1">
      <c r="A20" s="32">
        <v>11</v>
      </c>
      <c r="B20" s="33" t="s">
        <v>27</v>
      </c>
      <c r="C20" s="24"/>
      <c r="D20" s="25"/>
      <c r="E20" s="24">
        <f>+'2012 működési mérleg'!F20+'2012 felhalm mérleg'!F21</f>
        <v>0</v>
      </c>
      <c r="F20" s="24">
        <f>+'2012 működési mérleg'!G20+'2012 felhalm mérleg'!G20</f>
        <v>0</v>
      </c>
      <c r="G20" s="24">
        <f>+'2012 működési mérleg'!H20+'2012 felhalm mérleg'!H20</f>
        <v>28</v>
      </c>
      <c r="H20" s="26">
        <f t="shared" si="0"/>
        <v>28</v>
      </c>
      <c r="K20" s="27">
        <f t="shared" si="1"/>
        <v>28</v>
      </c>
      <c r="L20" s="24">
        <f>+'2012 működési mérleg'!J20+'2012 felhalm mérleg'!J21</f>
        <v>0</v>
      </c>
      <c r="M20" s="24">
        <f>+'2012 működési mérleg'!K20+'2012 felhalm mérleg'!K20</f>
        <v>0</v>
      </c>
      <c r="N20" s="24">
        <f>+'2012 működési mérleg'!L20+'2012 felhalm mérleg'!L20</f>
        <v>28</v>
      </c>
      <c r="O20" s="26">
        <f t="shared" si="2"/>
        <v>28</v>
      </c>
      <c r="P20" s="24">
        <v>0</v>
      </c>
      <c r="Q20" s="24">
        <v>0</v>
      </c>
      <c r="R20" s="24">
        <v>28</v>
      </c>
      <c r="S20" s="26">
        <f t="shared" si="3"/>
        <v>28</v>
      </c>
      <c r="T20" s="24">
        <v>0</v>
      </c>
      <c r="U20" s="24">
        <v>0</v>
      </c>
      <c r="V20" s="24">
        <v>28</v>
      </c>
      <c r="W20" s="26">
        <f t="shared" si="4"/>
        <v>28</v>
      </c>
    </row>
    <row r="21" spans="1:23" ht="9" customHeight="1">
      <c r="A21" s="32">
        <v>12</v>
      </c>
      <c r="B21" s="33" t="s">
        <v>28</v>
      </c>
      <c r="C21" s="24"/>
      <c r="D21" s="25"/>
      <c r="E21" s="24">
        <f>+'2012 működési mérleg'!F21+'2012 felhalm mérleg'!F22</f>
        <v>0</v>
      </c>
      <c r="F21" s="24">
        <f>+'2012 működési mérleg'!G21+'2012 felhalm mérleg'!G21</f>
        <v>0</v>
      </c>
      <c r="G21" s="24">
        <f>+'2012 működési mérleg'!H21+'2012 felhalm mérleg'!H21</f>
        <v>0</v>
      </c>
      <c r="H21" s="26">
        <f t="shared" si="0"/>
        <v>0</v>
      </c>
      <c r="K21" s="27">
        <f t="shared" si="1"/>
        <v>0</v>
      </c>
      <c r="L21" s="24">
        <f>+'2012 működési mérleg'!J21+'2012 felhalm mérleg'!J22</f>
        <v>0</v>
      </c>
      <c r="M21" s="24">
        <f>+'2012 működési mérleg'!K21+'2012 felhalm mérleg'!K21</f>
        <v>0</v>
      </c>
      <c r="N21" s="24">
        <f>+'2012 működési mérleg'!L21+'2012 felhalm mérleg'!L21</f>
        <v>0</v>
      </c>
      <c r="O21" s="26">
        <f t="shared" si="2"/>
        <v>0</v>
      </c>
      <c r="P21" s="24">
        <v>0</v>
      </c>
      <c r="Q21" s="24">
        <v>0</v>
      </c>
      <c r="R21" s="24">
        <v>0</v>
      </c>
      <c r="S21" s="26">
        <f t="shared" si="3"/>
        <v>0</v>
      </c>
      <c r="T21" s="24">
        <v>0</v>
      </c>
      <c r="U21" s="24">
        <v>0</v>
      </c>
      <c r="V21" s="24">
        <v>0</v>
      </c>
      <c r="W21" s="26">
        <f t="shared" si="4"/>
        <v>0</v>
      </c>
    </row>
    <row r="22" spans="1:23" ht="9" customHeight="1">
      <c r="A22" s="17">
        <v>13</v>
      </c>
      <c r="B22" s="18" t="s">
        <v>29</v>
      </c>
      <c r="C22" s="28"/>
      <c r="D22" s="29"/>
      <c r="E22" s="28">
        <f>SUM(E20:E21)</f>
        <v>0</v>
      </c>
      <c r="F22" s="29">
        <f>SUM(F20:F21)</f>
        <v>0</v>
      </c>
      <c r="G22" s="29">
        <f>SUM(G20:G21)</f>
        <v>28</v>
      </c>
      <c r="H22" s="26">
        <f t="shared" si="0"/>
        <v>28</v>
      </c>
      <c r="K22" s="27">
        <f t="shared" si="1"/>
        <v>28</v>
      </c>
      <c r="L22" s="28">
        <f>SUM(L20:L21)</f>
        <v>0</v>
      </c>
      <c r="M22" s="29">
        <f>SUM(M20:M21)</f>
        <v>0</v>
      </c>
      <c r="N22" s="29">
        <f>SUM(N20:N21)</f>
        <v>28</v>
      </c>
      <c r="O22" s="26">
        <f t="shared" si="2"/>
        <v>28</v>
      </c>
      <c r="P22" s="28">
        <v>0</v>
      </c>
      <c r="Q22" s="29">
        <v>0</v>
      </c>
      <c r="R22" s="29">
        <v>28</v>
      </c>
      <c r="S22" s="26">
        <f t="shared" si="3"/>
        <v>28</v>
      </c>
      <c r="T22" s="28">
        <v>0</v>
      </c>
      <c r="U22" s="29">
        <v>0</v>
      </c>
      <c r="V22" s="29">
        <v>28</v>
      </c>
      <c r="W22" s="26">
        <f t="shared" si="4"/>
        <v>28</v>
      </c>
    </row>
    <row r="23" spans="1:23" s="38" customFormat="1" ht="9" customHeight="1">
      <c r="A23" s="34">
        <v>14</v>
      </c>
      <c r="B23" s="35" t="s">
        <v>30</v>
      </c>
      <c r="C23" s="36"/>
      <c r="D23" s="37"/>
      <c r="E23" s="24">
        <f>+'2012 működési mérleg'!F23+'2012 felhalm mérleg'!F24</f>
        <v>0</v>
      </c>
      <c r="F23" s="24">
        <f>+'2012 működési mérleg'!G23+'2012 felhalm mérleg'!G23</f>
        <v>0</v>
      </c>
      <c r="G23" s="24">
        <f>+'2012 működési mérleg'!H23+'2012 felhalm mérleg'!H23</f>
        <v>0</v>
      </c>
      <c r="H23" s="26">
        <f t="shared" si="0"/>
        <v>0</v>
      </c>
      <c r="K23" s="39">
        <f t="shared" si="1"/>
        <v>0</v>
      </c>
      <c r="L23" s="24">
        <f>+'2012 működési mérleg'!J23+'2012 felhalm mérleg'!J24</f>
        <v>0</v>
      </c>
      <c r="M23" s="24">
        <f>+'2012 működési mérleg'!K23+'2012 felhalm mérleg'!K23</f>
        <v>0</v>
      </c>
      <c r="N23" s="24">
        <f>+'2012 működési mérleg'!L23+'2012 felhalm mérleg'!L23</f>
        <v>0</v>
      </c>
      <c r="O23" s="26">
        <f t="shared" si="2"/>
        <v>0</v>
      </c>
      <c r="P23" s="24">
        <v>0</v>
      </c>
      <c r="Q23" s="24">
        <v>0</v>
      </c>
      <c r="R23" s="24">
        <v>0</v>
      </c>
      <c r="S23" s="26">
        <f t="shared" si="3"/>
        <v>0</v>
      </c>
      <c r="T23" s="24">
        <v>0</v>
      </c>
      <c r="U23" s="24">
        <v>0</v>
      </c>
      <c r="V23" s="24">
        <v>0</v>
      </c>
      <c r="W23" s="26">
        <f t="shared" si="4"/>
        <v>0</v>
      </c>
    </row>
    <row r="24" spans="1:23" ht="9" customHeight="1">
      <c r="A24" s="22">
        <v>15</v>
      </c>
      <c r="B24" s="23" t="s">
        <v>31</v>
      </c>
      <c r="C24" s="24"/>
      <c r="D24" s="25"/>
      <c r="E24" s="24">
        <f>+'2012 működési mérleg'!F24+'2012 felhalm mérleg'!F25</f>
        <v>0</v>
      </c>
      <c r="F24" s="24">
        <f>+'2012 működési mérleg'!G24+'2012 felhalm mérleg'!G24</f>
        <v>0</v>
      </c>
      <c r="G24" s="24">
        <f>+'2012 működési mérleg'!H24+'2012 felhalm mérleg'!H24</f>
        <v>0</v>
      </c>
      <c r="H24" s="26">
        <f t="shared" si="0"/>
        <v>0</v>
      </c>
      <c r="K24" s="27">
        <f t="shared" si="1"/>
        <v>0</v>
      </c>
      <c r="L24" s="24">
        <f>+'2012 működési mérleg'!J24+'2012 felhalm mérleg'!J25</f>
        <v>0</v>
      </c>
      <c r="M24" s="24">
        <f>+'2012 működési mérleg'!K24+'2012 felhalm mérleg'!K24</f>
        <v>0</v>
      </c>
      <c r="N24" s="24">
        <f>+'2012 működési mérleg'!L24+'2012 felhalm mérleg'!L24</f>
        <v>0</v>
      </c>
      <c r="O24" s="26">
        <f t="shared" si="2"/>
        <v>0</v>
      </c>
      <c r="P24" s="24">
        <v>0</v>
      </c>
      <c r="Q24" s="24">
        <v>0</v>
      </c>
      <c r="R24" s="24">
        <v>0</v>
      </c>
      <c r="S24" s="26">
        <f t="shared" si="3"/>
        <v>0</v>
      </c>
      <c r="T24" s="24">
        <v>0</v>
      </c>
      <c r="U24" s="24">
        <v>0</v>
      </c>
      <c r="V24" s="24">
        <v>0</v>
      </c>
      <c r="W24" s="26">
        <f t="shared" si="4"/>
        <v>0</v>
      </c>
    </row>
    <row r="25" spans="1:23" ht="9" customHeight="1">
      <c r="A25" s="22">
        <v>16</v>
      </c>
      <c r="B25" s="23" t="s">
        <v>32</v>
      </c>
      <c r="C25" s="24"/>
      <c r="D25" s="25"/>
      <c r="E25" s="24">
        <f>+'2012 működési mérleg'!F25+'2012 felhalm mérleg'!F26</f>
        <v>0</v>
      </c>
      <c r="F25" s="24">
        <f>+'2012 működési mérleg'!G25+'2012 felhalm mérleg'!G25</f>
        <v>0</v>
      </c>
      <c r="G25" s="24">
        <f>+'2012 működési mérleg'!H25+'2012 felhalm mérleg'!H25</f>
        <v>0</v>
      </c>
      <c r="H25" s="26">
        <f t="shared" si="0"/>
        <v>0</v>
      </c>
      <c r="K25" s="27">
        <f t="shared" si="1"/>
        <v>0</v>
      </c>
      <c r="L25" s="24">
        <f>+'2012 működési mérleg'!J25+'2012 felhalm mérleg'!J26</f>
        <v>0</v>
      </c>
      <c r="M25" s="24">
        <f>+'2012 működési mérleg'!K25+'2012 felhalm mérleg'!K25</f>
        <v>0</v>
      </c>
      <c r="N25" s="24">
        <f>+'2012 működési mérleg'!L25+'2012 felhalm mérleg'!L25</f>
        <v>0</v>
      </c>
      <c r="O25" s="26">
        <f t="shared" si="2"/>
        <v>0</v>
      </c>
      <c r="P25" s="24">
        <v>0</v>
      </c>
      <c r="Q25" s="24">
        <v>0</v>
      </c>
      <c r="R25" s="24">
        <v>0</v>
      </c>
      <c r="S25" s="26">
        <f t="shared" si="3"/>
        <v>0</v>
      </c>
      <c r="T25" s="24">
        <v>0</v>
      </c>
      <c r="U25" s="24">
        <v>0</v>
      </c>
      <c r="V25" s="24">
        <v>0</v>
      </c>
      <c r="W25" s="26">
        <f t="shared" si="4"/>
        <v>0</v>
      </c>
    </row>
    <row r="26" spans="1:23" ht="9" customHeight="1">
      <c r="A26" s="22">
        <v>17</v>
      </c>
      <c r="B26" s="23" t="s">
        <v>33</v>
      </c>
      <c r="C26" s="24"/>
      <c r="D26" s="25"/>
      <c r="E26" s="24">
        <f>+'2012 működési mérleg'!F26+'2012 felhalm mérleg'!F27</f>
        <v>0</v>
      </c>
      <c r="F26" s="24">
        <f>+'2012 működési mérleg'!G26+'2012 felhalm mérleg'!G26</f>
        <v>0</v>
      </c>
      <c r="G26" s="24">
        <f>+'2012 működési mérleg'!H26+'2012 felhalm mérleg'!H26</f>
        <v>0</v>
      </c>
      <c r="H26" s="26">
        <f t="shared" si="0"/>
        <v>0</v>
      </c>
      <c r="K26" s="27">
        <f t="shared" si="1"/>
        <v>0</v>
      </c>
      <c r="L26" s="24">
        <f>+'2012 működési mérleg'!J26+'2012 felhalm mérleg'!J27</f>
        <v>0</v>
      </c>
      <c r="M26" s="24">
        <f>+'2012 működési mérleg'!K26+'2012 felhalm mérleg'!K26</f>
        <v>0</v>
      </c>
      <c r="N26" s="24">
        <f>+'2012 működési mérleg'!L26+'2012 felhalm mérleg'!L26</f>
        <v>0</v>
      </c>
      <c r="O26" s="26">
        <f t="shared" si="2"/>
        <v>0</v>
      </c>
      <c r="P26" s="24">
        <v>0</v>
      </c>
      <c r="Q26" s="24">
        <v>0</v>
      </c>
      <c r="R26" s="24">
        <v>0</v>
      </c>
      <c r="S26" s="26">
        <f t="shared" si="3"/>
        <v>0</v>
      </c>
      <c r="T26" s="24">
        <v>0</v>
      </c>
      <c r="U26" s="24">
        <v>0</v>
      </c>
      <c r="V26" s="24">
        <v>0</v>
      </c>
      <c r="W26" s="26">
        <f t="shared" si="4"/>
        <v>0</v>
      </c>
    </row>
    <row r="27" spans="1:23" s="21" customFormat="1" ht="9" customHeight="1">
      <c r="A27" s="40">
        <v>18</v>
      </c>
      <c r="B27" s="18" t="s">
        <v>34</v>
      </c>
      <c r="C27" s="28"/>
      <c r="D27" s="29"/>
      <c r="E27" s="28">
        <f>SUM(E20:E26)</f>
        <v>0</v>
      </c>
      <c r="F27" s="29">
        <f>SUM(F23:F26)</f>
        <v>0</v>
      </c>
      <c r="G27" s="29">
        <f>SUM(G23:G26)</f>
        <v>0</v>
      </c>
      <c r="H27" s="26">
        <f t="shared" si="0"/>
        <v>0</v>
      </c>
      <c r="K27" s="27">
        <f t="shared" si="1"/>
        <v>0</v>
      </c>
      <c r="L27" s="28">
        <f>SUM(L20:L26)</f>
        <v>0</v>
      </c>
      <c r="M27" s="29">
        <f>SUM(M23:M26)</f>
        <v>0</v>
      </c>
      <c r="N27" s="29">
        <f>SUM(N23:N26)</f>
        <v>0</v>
      </c>
      <c r="O27" s="26">
        <f t="shared" si="2"/>
        <v>0</v>
      </c>
      <c r="P27" s="28">
        <v>0</v>
      </c>
      <c r="Q27" s="29">
        <v>0</v>
      </c>
      <c r="R27" s="29">
        <v>0</v>
      </c>
      <c r="S27" s="26">
        <f t="shared" si="3"/>
        <v>0</v>
      </c>
      <c r="T27" s="28">
        <v>0</v>
      </c>
      <c r="U27" s="29">
        <v>0</v>
      </c>
      <c r="V27" s="29">
        <v>0</v>
      </c>
      <c r="W27" s="26">
        <f t="shared" si="4"/>
        <v>0</v>
      </c>
    </row>
    <row r="28" spans="1:23" ht="9" customHeight="1">
      <c r="A28" s="22">
        <v>19</v>
      </c>
      <c r="B28" s="23" t="s">
        <v>35</v>
      </c>
      <c r="C28" s="30"/>
      <c r="D28" s="31"/>
      <c r="E28" s="24">
        <f>+'2012 működési mérleg'!F28+'2012 felhalm mérleg'!F29</f>
        <v>0</v>
      </c>
      <c r="F28" s="24">
        <f>+'2012 működési mérleg'!G28+'2012 felhalm mérleg'!G28</f>
        <v>0</v>
      </c>
      <c r="G28" s="24">
        <f>+'2012 működési mérleg'!H28+'2012 felhalm mérleg'!H28</f>
        <v>14614</v>
      </c>
      <c r="H28" s="26">
        <f t="shared" si="0"/>
        <v>14614</v>
      </c>
      <c r="I28" s="27">
        <f>+H28+H29</f>
        <v>97588</v>
      </c>
      <c r="K28" s="27">
        <f t="shared" si="1"/>
        <v>14614</v>
      </c>
      <c r="L28" s="24">
        <f>+'2012 működési mérleg'!J28+'2012 felhalm mérleg'!J29</f>
        <v>0</v>
      </c>
      <c r="M28" s="24">
        <f>+'2012 működési mérleg'!K28+'2012 felhalm mérleg'!K28</f>
        <v>0</v>
      </c>
      <c r="N28" s="24">
        <f>+'2012 működési mérleg'!L28+'2012 felhalm mérleg'!L28</f>
        <v>14614</v>
      </c>
      <c r="O28" s="26">
        <f t="shared" si="2"/>
        <v>14614</v>
      </c>
      <c r="P28" s="24">
        <v>0</v>
      </c>
      <c r="Q28" s="24">
        <v>0</v>
      </c>
      <c r="R28" s="24">
        <v>14614</v>
      </c>
      <c r="S28" s="26">
        <f t="shared" si="3"/>
        <v>14614</v>
      </c>
      <c r="T28" s="24">
        <v>0</v>
      </c>
      <c r="U28" s="24">
        <v>0</v>
      </c>
      <c r="V28" s="24">
        <v>14614</v>
      </c>
      <c r="W28" s="26">
        <f t="shared" si="4"/>
        <v>14614</v>
      </c>
    </row>
    <row r="29" spans="1:23" ht="9" customHeight="1">
      <c r="A29" s="22">
        <v>20</v>
      </c>
      <c r="B29" s="23" t="s">
        <v>36</v>
      </c>
      <c r="C29" s="30"/>
      <c r="D29" s="31"/>
      <c r="E29" s="24">
        <f>+'2012 működési mérleg'!F29+'2012 felhalm mérleg'!F30</f>
        <v>0</v>
      </c>
      <c r="F29" s="24">
        <f>+'2012 működési mérleg'!G29+'2012 felhalm mérleg'!G29</f>
        <v>0</v>
      </c>
      <c r="G29" s="24">
        <f>+'2012 működési mérleg'!H29+'2012 felhalm mérleg'!H29</f>
        <v>82974</v>
      </c>
      <c r="H29" s="26">
        <f t="shared" si="0"/>
        <v>82974</v>
      </c>
      <c r="K29" s="27">
        <f t="shared" si="1"/>
        <v>82974</v>
      </c>
      <c r="L29" s="24">
        <f>+'2012 működési mérleg'!J29+'2012 felhalm mérleg'!J30</f>
        <v>0</v>
      </c>
      <c r="M29" s="24">
        <f>+'2012 működési mérleg'!K29+'2012 felhalm mérleg'!K29</f>
        <v>0</v>
      </c>
      <c r="N29" s="24">
        <f>+'2012 működési mérleg'!L29+'2012 felhalm mérleg'!L29</f>
        <v>82974</v>
      </c>
      <c r="O29" s="26">
        <f t="shared" si="2"/>
        <v>82974</v>
      </c>
      <c r="P29" s="24">
        <v>0</v>
      </c>
      <c r="Q29" s="24">
        <v>0</v>
      </c>
      <c r="R29" s="24">
        <v>87802</v>
      </c>
      <c r="S29" s="26">
        <f t="shared" si="3"/>
        <v>87802</v>
      </c>
      <c r="T29" s="24">
        <v>0</v>
      </c>
      <c r="U29" s="24">
        <v>0</v>
      </c>
      <c r="V29" s="24">
        <v>87802</v>
      </c>
      <c r="W29" s="26">
        <f t="shared" si="4"/>
        <v>87802</v>
      </c>
    </row>
    <row r="30" spans="1:23" ht="9" customHeight="1">
      <c r="A30" s="22">
        <v>21</v>
      </c>
      <c r="B30" s="23" t="s">
        <v>37</v>
      </c>
      <c r="C30" s="30"/>
      <c r="D30" s="31"/>
      <c r="E30" s="24">
        <f>+'2012 működési mérleg'!F30+'2012 felhalm mérleg'!F31</f>
        <v>0</v>
      </c>
      <c r="F30" s="24">
        <f>+'2012 működési mérleg'!G30+'2012 felhalm mérleg'!G30</f>
        <v>0</v>
      </c>
      <c r="G30" s="24">
        <f>+'2012 működési mérleg'!H30+'2012 felhalm mérleg'!H30</f>
        <v>0</v>
      </c>
      <c r="H30" s="26">
        <f t="shared" si="0"/>
        <v>0</v>
      </c>
      <c r="K30" s="27">
        <f t="shared" si="1"/>
        <v>0</v>
      </c>
      <c r="L30" s="24">
        <f>+'2012 működési mérleg'!J30+'2012 felhalm mérleg'!J31</f>
        <v>0</v>
      </c>
      <c r="M30" s="24">
        <f>+'2012 működési mérleg'!K30+'2012 felhalm mérleg'!K30</f>
        <v>0</v>
      </c>
      <c r="N30" s="24">
        <f>+'2012 működési mérleg'!L30+'2012 felhalm mérleg'!L30</f>
        <v>328</v>
      </c>
      <c r="O30" s="26">
        <f t="shared" si="2"/>
        <v>328</v>
      </c>
      <c r="P30" s="24">
        <v>0</v>
      </c>
      <c r="Q30" s="24">
        <v>0</v>
      </c>
      <c r="R30" s="24">
        <v>328</v>
      </c>
      <c r="S30" s="26">
        <f t="shared" si="3"/>
        <v>328</v>
      </c>
      <c r="T30" s="24">
        <v>0</v>
      </c>
      <c r="U30" s="24">
        <v>0</v>
      </c>
      <c r="V30" s="24">
        <v>328</v>
      </c>
      <c r="W30" s="26">
        <f t="shared" si="4"/>
        <v>328</v>
      </c>
    </row>
    <row r="31" spans="1:23" ht="9" customHeight="1">
      <c r="A31" s="22">
        <v>22</v>
      </c>
      <c r="B31" s="23" t="s">
        <v>38</v>
      </c>
      <c r="C31" s="30"/>
      <c r="D31" s="31"/>
      <c r="E31" s="24">
        <f>+'2012 működési mérleg'!F31+'2012 felhalm mérleg'!F32</f>
        <v>0</v>
      </c>
      <c r="F31" s="24">
        <f>+'2012 működési mérleg'!G31+'2012 felhalm mérleg'!G31</f>
        <v>0</v>
      </c>
      <c r="G31" s="24">
        <f>+'2012 működési mérleg'!H31+'2012 felhalm mérleg'!H31</f>
        <v>0</v>
      </c>
      <c r="H31" s="26">
        <f t="shared" si="0"/>
        <v>0</v>
      </c>
      <c r="K31" s="27">
        <f t="shared" si="1"/>
        <v>0</v>
      </c>
      <c r="L31" s="24">
        <f>+'2012 működési mérleg'!J31+'2012 felhalm mérleg'!J32</f>
        <v>0</v>
      </c>
      <c r="M31" s="24">
        <f>+'2012 működési mérleg'!K31+'2012 felhalm mérleg'!K31</f>
        <v>0</v>
      </c>
      <c r="N31" s="24">
        <f>+'2012 működési mérleg'!L31+'2012 felhalm mérleg'!L31</f>
        <v>0</v>
      </c>
      <c r="O31" s="26">
        <f t="shared" si="2"/>
        <v>0</v>
      </c>
      <c r="P31" s="24">
        <v>0</v>
      </c>
      <c r="Q31" s="24">
        <v>0</v>
      </c>
      <c r="R31" s="24">
        <v>0</v>
      </c>
      <c r="S31" s="26">
        <f t="shared" si="3"/>
        <v>0</v>
      </c>
      <c r="T31" s="24">
        <v>0</v>
      </c>
      <c r="U31" s="24">
        <v>0</v>
      </c>
      <c r="V31" s="24">
        <v>0</v>
      </c>
      <c r="W31" s="26">
        <f t="shared" si="4"/>
        <v>0</v>
      </c>
    </row>
    <row r="32" spans="1:23" ht="9" customHeight="1">
      <c r="A32" s="22">
        <v>23</v>
      </c>
      <c r="B32" s="23" t="s">
        <v>39</v>
      </c>
      <c r="C32" s="30"/>
      <c r="D32" s="31"/>
      <c r="E32" s="24">
        <f>+'2012 működési mérleg'!F32+'2012 felhalm mérleg'!F33</f>
        <v>0</v>
      </c>
      <c r="F32" s="24">
        <f>+'2012 működési mérleg'!G32+'2012 felhalm mérleg'!G32</f>
        <v>0</v>
      </c>
      <c r="G32" s="24">
        <f>+'2012 működési mérleg'!H32+'2012 felhalm mérleg'!H32</f>
        <v>7174</v>
      </c>
      <c r="H32" s="26">
        <f t="shared" si="0"/>
        <v>7174</v>
      </c>
      <c r="K32" s="27">
        <f t="shared" si="1"/>
        <v>7174</v>
      </c>
      <c r="L32" s="24">
        <f>+'2012 működési mérleg'!J32+'2012 felhalm mérleg'!J33</f>
        <v>0</v>
      </c>
      <c r="M32" s="24">
        <f>+'2012 működési mérleg'!K32+'2012 felhalm mérleg'!K32</f>
        <v>0</v>
      </c>
      <c r="N32" s="24">
        <f>+'2012 működési mérleg'!L32+'2012 felhalm mérleg'!L32</f>
        <v>7034</v>
      </c>
      <c r="O32" s="26">
        <f t="shared" si="2"/>
        <v>7034</v>
      </c>
      <c r="P32" s="24">
        <v>0</v>
      </c>
      <c r="Q32" s="24">
        <v>0</v>
      </c>
      <c r="R32" s="24">
        <v>7034</v>
      </c>
      <c r="S32" s="26">
        <f t="shared" si="3"/>
        <v>7034</v>
      </c>
      <c r="T32" s="24">
        <v>0</v>
      </c>
      <c r="U32" s="24">
        <v>0</v>
      </c>
      <c r="V32" s="24">
        <v>7034</v>
      </c>
      <c r="W32" s="26">
        <f t="shared" si="4"/>
        <v>7034</v>
      </c>
    </row>
    <row r="33" spans="1:23" ht="9" customHeight="1">
      <c r="A33" s="22">
        <v>24</v>
      </c>
      <c r="B33" s="23" t="s">
        <v>40</v>
      </c>
      <c r="C33" s="30"/>
      <c r="D33" s="31"/>
      <c r="E33" s="24">
        <f>+'2012 működési mérleg'!F33+'2012 felhalm mérleg'!F34</f>
        <v>0</v>
      </c>
      <c r="F33" s="24">
        <f>+'2012 működési mérleg'!G33+'2012 felhalm mérleg'!G33</f>
        <v>0</v>
      </c>
      <c r="G33" s="24">
        <f>+'2012 működési mérleg'!H33+'2012 felhalm mérleg'!H33</f>
        <v>0</v>
      </c>
      <c r="H33" s="26">
        <f t="shared" si="0"/>
        <v>0</v>
      </c>
      <c r="K33" s="27">
        <f t="shared" si="1"/>
        <v>0</v>
      </c>
      <c r="L33" s="24">
        <f>+'2012 működési mérleg'!J33+'2012 felhalm mérleg'!J34</f>
        <v>0</v>
      </c>
      <c r="M33" s="24">
        <f>+'2012 működési mérleg'!K33+'2012 felhalm mérleg'!K33</f>
        <v>0</v>
      </c>
      <c r="N33" s="24">
        <f>+'2012 működési mérleg'!L33+'2012 felhalm mérleg'!L33</f>
        <v>1035</v>
      </c>
      <c r="O33" s="26">
        <f t="shared" si="2"/>
        <v>1035</v>
      </c>
      <c r="P33" s="24">
        <v>0</v>
      </c>
      <c r="Q33" s="24">
        <v>0</v>
      </c>
      <c r="R33" s="24">
        <v>1035</v>
      </c>
      <c r="S33" s="26">
        <f t="shared" si="3"/>
        <v>1035</v>
      </c>
      <c r="T33" s="24">
        <v>0</v>
      </c>
      <c r="U33" s="24">
        <v>0</v>
      </c>
      <c r="V33" s="24">
        <v>1035</v>
      </c>
      <c r="W33" s="26">
        <f t="shared" si="4"/>
        <v>1035</v>
      </c>
    </row>
    <row r="34" spans="1:23" ht="9" customHeight="1">
      <c r="A34" s="22">
        <v>25</v>
      </c>
      <c r="B34" s="23" t="s">
        <v>41</v>
      </c>
      <c r="C34" s="30"/>
      <c r="D34" s="31"/>
      <c r="E34" s="24">
        <f>+'2012 működési mérleg'!F34+'2012 felhalm mérleg'!F35</f>
        <v>0</v>
      </c>
      <c r="F34" s="24">
        <f>+'2012 működési mérleg'!G34+'2012 felhalm mérleg'!G34</f>
        <v>0</v>
      </c>
      <c r="G34" s="24">
        <f>+'2012 működési mérleg'!H34+'2012 felhalm mérleg'!H34</f>
        <v>0</v>
      </c>
      <c r="H34" s="26">
        <f t="shared" si="0"/>
        <v>0</v>
      </c>
      <c r="K34" s="27">
        <f t="shared" si="1"/>
        <v>0</v>
      </c>
      <c r="L34" s="24">
        <f>+'2012 működési mérleg'!J34+'2012 felhalm mérleg'!J35</f>
        <v>0</v>
      </c>
      <c r="M34" s="24">
        <f>+'2012 működési mérleg'!K34+'2012 felhalm mérleg'!K34</f>
        <v>0</v>
      </c>
      <c r="N34" s="24">
        <f>+'2012 működési mérleg'!L34+'2012 felhalm mérleg'!L34</f>
        <v>0</v>
      </c>
      <c r="O34" s="26">
        <f t="shared" si="2"/>
        <v>0</v>
      </c>
      <c r="P34" s="24">
        <v>0</v>
      </c>
      <c r="Q34" s="24">
        <v>0</v>
      </c>
      <c r="R34" s="24">
        <v>0</v>
      </c>
      <c r="S34" s="26">
        <f t="shared" si="3"/>
        <v>0</v>
      </c>
      <c r="T34" s="24">
        <v>0</v>
      </c>
      <c r="U34" s="24">
        <v>0</v>
      </c>
      <c r="V34" s="24">
        <v>0</v>
      </c>
      <c r="W34" s="26">
        <f t="shared" si="4"/>
        <v>0</v>
      </c>
    </row>
    <row r="35" spans="1:23" ht="9" customHeight="1">
      <c r="A35" s="22">
        <v>26</v>
      </c>
      <c r="B35" s="23" t="s">
        <v>42</v>
      </c>
      <c r="C35" s="24"/>
      <c r="D35" s="25"/>
      <c r="E35" s="24">
        <f>+'2012 működési mérleg'!F35+'2012 felhalm mérleg'!F36</f>
        <v>0</v>
      </c>
      <c r="F35" s="24">
        <f>+'2012 működési mérleg'!G35+'2012 felhalm mérleg'!G35</f>
        <v>0</v>
      </c>
      <c r="G35" s="24">
        <f>+'2012 működési mérleg'!H35+'2012 felhalm mérleg'!H35</f>
        <v>0</v>
      </c>
      <c r="H35" s="26">
        <f t="shared" si="0"/>
        <v>0</v>
      </c>
      <c r="K35" s="27">
        <f t="shared" si="1"/>
        <v>0</v>
      </c>
      <c r="L35" s="24">
        <f>+'2012 működési mérleg'!J35+'2012 felhalm mérleg'!J36</f>
        <v>0</v>
      </c>
      <c r="M35" s="24">
        <f>+'2012 működési mérleg'!K35+'2012 felhalm mérleg'!K35</f>
        <v>0</v>
      </c>
      <c r="N35" s="24">
        <f>+'2012 működési mérleg'!L35+'2012 felhalm mérleg'!L35</f>
        <v>0</v>
      </c>
      <c r="O35" s="26">
        <f t="shared" si="2"/>
        <v>0</v>
      </c>
      <c r="P35" s="24">
        <v>0</v>
      </c>
      <c r="Q35" s="24">
        <v>0</v>
      </c>
      <c r="R35" s="24">
        <v>0</v>
      </c>
      <c r="S35" s="26">
        <f t="shared" si="3"/>
        <v>0</v>
      </c>
      <c r="T35" s="24">
        <v>0</v>
      </c>
      <c r="U35" s="24">
        <v>0</v>
      </c>
      <c r="V35" s="24">
        <v>0</v>
      </c>
      <c r="W35" s="26">
        <f t="shared" si="4"/>
        <v>0</v>
      </c>
    </row>
    <row r="36" spans="1:23" ht="9" customHeight="1">
      <c r="A36" s="22">
        <v>27</v>
      </c>
      <c r="B36" s="23" t="s">
        <v>43</v>
      </c>
      <c r="C36" s="24"/>
      <c r="D36" s="25"/>
      <c r="E36" s="24">
        <f>+'2012 működési mérleg'!F36+'2012 felhalm mérleg'!F37</f>
        <v>0</v>
      </c>
      <c r="F36" s="24">
        <f>+'2012 működési mérleg'!G36+'2012 felhalm mérleg'!G36</f>
        <v>0</v>
      </c>
      <c r="G36" s="24">
        <f>+'2012 működési mérleg'!H36+'2012 felhalm mérleg'!H36</f>
        <v>0</v>
      </c>
      <c r="H36" s="26">
        <f t="shared" si="0"/>
        <v>0</v>
      </c>
      <c r="K36" s="27">
        <f t="shared" si="1"/>
        <v>0</v>
      </c>
      <c r="L36" s="24">
        <f>+'2012 működési mérleg'!J36+'2012 felhalm mérleg'!J37</f>
        <v>0</v>
      </c>
      <c r="M36" s="24">
        <f>+'2012 működési mérleg'!K36+'2012 felhalm mérleg'!K36</f>
        <v>0</v>
      </c>
      <c r="N36" s="24">
        <f>+'2012 működési mérleg'!L36+'2012 felhalm mérleg'!L36</f>
        <v>3828</v>
      </c>
      <c r="O36" s="26">
        <f t="shared" si="2"/>
        <v>3828</v>
      </c>
      <c r="P36" s="24">
        <v>0</v>
      </c>
      <c r="Q36" s="24">
        <v>0</v>
      </c>
      <c r="R36" s="24">
        <v>3828</v>
      </c>
      <c r="S36" s="26">
        <f t="shared" si="3"/>
        <v>3828</v>
      </c>
      <c r="T36" s="24">
        <v>0</v>
      </c>
      <c r="U36" s="24">
        <v>0</v>
      </c>
      <c r="V36" s="24">
        <f>3828+1190</f>
        <v>5018</v>
      </c>
      <c r="W36" s="26">
        <f t="shared" si="4"/>
        <v>5018</v>
      </c>
    </row>
    <row r="37" spans="1:23" ht="9" customHeight="1">
      <c r="A37" s="22">
        <v>28</v>
      </c>
      <c r="B37" s="23" t="s">
        <v>44</v>
      </c>
      <c r="C37" s="24"/>
      <c r="D37" s="25"/>
      <c r="E37" s="24">
        <f>+'2012 működési mérleg'!F37+'2012 felhalm mérleg'!F38</f>
        <v>0</v>
      </c>
      <c r="F37" s="24">
        <f>+'2012 működési mérleg'!G37+'2012 felhalm mérleg'!G37</f>
        <v>0</v>
      </c>
      <c r="G37" s="24">
        <f>+'2012 működési mérleg'!H37+'2012 felhalm mérleg'!H37</f>
        <v>0</v>
      </c>
      <c r="H37" s="26">
        <f t="shared" si="0"/>
        <v>0</v>
      </c>
      <c r="K37" s="27">
        <f t="shared" si="1"/>
        <v>0</v>
      </c>
      <c r="L37" s="24">
        <f>+'2012 működési mérleg'!J37+'2012 felhalm mérleg'!J38</f>
        <v>0</v>
      </c>
      <c r="M37" s="24">
        <f>+'2012 működési mérleg'!K37+'2012 felhalm mérleg'!K37</f>
        <v>0</v>
      </c>
      <c r="N37" s="24">
        <f>+'2012 működési mérleg'!L37+'2012 felhalm mérleg'!L37</f>
        <v>0</v>
      </c>
      <c r="O37" s="26">
        <f t="shared" si="2"/>
        <v>0</v>
      </c>
      <c r="P37" s="24">
        <v>0</v>
      </c>
      <c r="Q37" s="24">
        <v>0</v>
      </c>
      <c r="R37" s="24">
        <v>0</v>
      </c>
      <c r="S37" s="26">
        <f t="shared" si="3"/>
        <v>0</v>
      </c>
      <c r="T37" s="24">
        <v>0</v>
      </c>
      <c r="U37" s="24">
        <v>0</v>
      </c>
      <c r="V37" s="24">
        <v>0</v>
      </c>
      <c r="W37" s="26">
        <f t="shared" si="4"/>
        <v>0</v>
      </c>
    </row>
    <row r="38" spans="1:23" s="16" customFormat="1" ht="9" customHeight="1">
      <c r="A38" s="40">
        <v>29</v>
      </c>
      <c r="B38" s="41" t="s">
        <v>45</v>
      </c>
      <c r="C38" s="28"/>
      <c r="D38" s="29"/>
      <c r="E38" s="28">
        <f>SUM(E28:E37)</f>
        <v>0</v>
      </c>
      <c r="F38" s="29">
        <f>SUM(F28:F37)</f>
        <v>0</v>
      </c>
      <c r="G38" s="29">
        <f>SUM(G28:G37)</f>
        <v>104762</v>
      </c>
      <c r="H38" s="26">
        <f t="shared" si="0"/>
        <v>104762</v>
      </c>
      <c r="K38" s="27">
        <f t="shared" si="1"/>
        <v>104762</v>
      </c>
      <c r="L38" s="28">
        <f>SUM(L28:L37)</f>
        <v>0</v>
      </c>
      <c r="M38" s="29">
        <f>SUM(M28:M37)</f>
        <v>0</v>
      </c>
      <c r="N38" s="29">
        <f>SUM(N28:N37)</f>
        <v>109813</v>
      </c>
      <c r="O38" s="26">
        <f t="shared" si="2"/>
        <v>109813</v>
      </c>
      <c r="P38" s="28">
        <v>0</v>
      </c>
      <c r="Q38" s="29">
        <v>0</v>
      </c>
      <c r="R38" s="29">
        <v>114641</v>
      </c>
      <c r="S38" s="26">
        <f t="shared" si="3"/>
        <v>114641</v>
      </c>
      <c r="T38" s="28">
        <v>0</v>
      </c>
      <c r="U38" s="29">
        <v>0</v>
      </c>
      <c r="V38" s="29">
        <f>114641+1190</f>
        <v>115831</v>
      </c>
      <c r="W38" s="26">
        <f t="shared" si="4"/>
        <v>115831</v>
      </c>
    </row>
    <row r="39" spans="1:23" ht="12" customHeight="1">
      <c r="A39" s="22">
        <v>30</v>
      </c>
      <c r="B39" s="23" t="s">
        <v>46</v>
      </c>
      <c r="C39" s="30"/>
      <c r="D39" s="31"/>
      <c r="E39" s="24">
        <f>+'2012 működési mérleg'!F39+'2012 felhalm mérleg'!F40</f>
        <v>0</v>
      </c>
      <c r="F39" s="24">
        <f>+'2012 működési mérleg'!G39+'2012 felhalm mérleg'!G39</f>
        <v>0</v>
      </c>
      <c r="G39" s="24">
        <f>+'2012 működési mérleg'!H39+'2012 felhalm mérleg'!H39</f>
        <v>5472</v>
      </c>
      <c r="H39" s="26">
        <f t="shared" si="0"/>
        <v>5472</v>
      </c>
      <c r="K39" s="27">
        <f t="shared" si="1"/>
        <v>5472</v>
      </c>
      <c r="L39" s="24">
        <f>+'2012 működési mérleg'!J39+'2012 felhalm mérleg'!J40</f>
        <v>0</v>
      </c>
      <c r="M39" s="24">
        <f>+'2012 működési mérleg'!K39+'2012 felhalm mérleg'!K39</f>
        <v>0</v>
      </c>
      <c r="N39" s="24">
        <f>+'2012 működési mérleg'!L39+'2012 felhalm mérleg'!L39</f>
        <v>5472</v>
      </c>
      <c r="O39" s="26">
        <f t="shared" si="2"/>
        <v>5472</v>
      </c>
      <c r="P39" s="24">
        <v>0</v>
      </c>
      <c r="Q39" s="24">
        <v>0</v>
      </c>
      <c r="R39" s="24">
        <v>5472</v>
      </c>
      <c r="S39" s="26">
        <f t="shared" si="3"/>
        <v>5472</v>
      </c>
      <c r="T39" s="24">
        <v>0</v>
      </c>
      <c r="U39" s="24">
        <v>0</v>
      </c>
      <c r="V39" s="24">
        <v>5472</v>
      </c>
      <c r="W39" s="26">
        <f t="shared" si="4"/>
        <v>5472</v>
      </c>
    </row>
    <row r="40" spans="1:23" ht="9" customHeight="1">
      <c r="A40" s="22">
        <v>31</v>
      </c>
      <c r="B40" s="23" t="s">
        <v>47</v>
      </c>
      <c r="C40" s="30"/>
      <c r="D40" s="31"/>
      <c r="E40" s="24">
        <f>+'2012 működési mérleg'!F40+'2012 felhalm mérleg'!F41</f>
        <v>0</v>
      </c>
      <c r="F40" s="24">
        <f>+'2012 működési mérleg'!G40+'2012 felhalm mérleg'!G40</f>
        <v>0</v>
      </c>
      <c r="G40" s="24">
        <f>+'2012 működési mérleg'!H40+'2012 felhalm mérleg'!H40</f>
        <v>0</v>
      </c>
      <c r="H40" s="26">
        <f t="shared" si="0"/>
        <v>0</v>
      </c>
      <c r="K40" s="27">
        <f t="shared" si="1"/>
        <v>0</v>
      </c>
      <c r="L40" s="24">
        <f>+'2012 működési mérleg'!J40+'2012 felhalm mérleg'!J41</f>
        <v>0</v>
      </c>
      <c r="M40" s="24">
        <f>+'2012 működési mérleg'!K40+'2012 felhalm mérleg'!K40</f>
        <v>0</v>
      </c>
      <c r="N40" s="24">
        <f>+'2012 működési mérleg'!L40+'2012 felhalm mérleg'!L40</f>
        <v>209</v>
      </c>
      <c r="O40" s="26">
        <f t="shared" si="2"/>
        <v>209</v>
      </c>
      <c r="P40" s="24">
        <v>0</v>
      </c>
      <c r="Q40" s="24">
        <v>0</v>
      </c>
      <c r="R40" s="24">
        <v>209</v>
      </c>
      <c r="S40" s="26">
        <f t="shared" si="3"/>
        <v>209</v>
      </c>
      <c r="T40" s="24">
        <v>0</v>
      </c>
      <c r="U40" s="24">
        <v>0</v>
      </c>
      <c r="V40" s="24">
        <v>209</v>
      </c>
      <c r="W40" s="26">
        <f t="shared" si="4"/>
        <v>209</v>
      </c>
    </row>
    <row r="41" spans="1:23" ht="9" customHeight="1">
      <c r="A41" s="22">
        <v>32</v>
      </c>
      <c r="B41" s="23" t="s">
        <v>48</v>
      </c>
      <c r="C41" s="30"/>
      <c r="D41" s="31"/>
      <c r="E41" s="24">
        <f>+'2012 működési mérleg'!F41+'2012 felhalm mérleg'!F42</f>
        <v>0</v>
      </c>
      <c r="F41" s="24">
        <f>+'2012 működési mérleg'!G41+'2012 felhalm mérleg'!G41</f>
        <v>0</v>
      </c>
      <c r="G41" s="24">
        <f>+'2012 működési mérleg'!H41+'2012 felhalm mérleg'!H41</f>
        <v>0</v>
      </c>
      <c r="H41" s="26">
        <f aca="true" t="shared" si="5" ref="H41:H59">SUM(E41:G41)</f>
        <v>0</v>
      </c>
      <c r="K41" s="27">
        <f aca="true" t="shared" si="6" ref="K41:K58">+G41-D41</f>
        <v>0</v>
      </c>
      <c r="L41" s="24">
        <f>+'2012 működési mérleg'!J41+'2012 felhalm mérleg'!J42</f>
        <v>0</v>
      </c>
      <c r="M41" s="24">
        <f>+'2012 működési mérleg'!K41+'2012 felhalm mérleg'!K41</f>
        <v>0</v>
      </c>
      <c r="N41" s="24">
        <f>+'2012 működési mérleg'!L41+'2012 felhalm mérleg'!L41</f>
        <v>0</v>
      </c>
      <c r="O41" s="26">
        <f aca="true" t="shared" si="7" ref="O41:O59">SUM(L41:N41)</f>
        <v>0</v>
      </c>
      <c r="P41" s="24">
        <v>0</v>
      </c>
      <c r="Q41" s="24">
        <v>0</v>
      </c>
      <c r="R41" s="24">
        <v>0</v>
      </c>
      <c r="S41" s="26">
        <f t="shared" si="3"/>
        <v>0</v>
      </c>
      <c r="T41" s="24">
        <v>0</v>
      </c>
      <c r="U41" s="24">
        <v>0</v>
      </c>
      <c r="V41" s="24">
        <v>0</v>
      </c>
      <c r="W41" s="26">
        <f t="shared" si="4"/>
        <v>0</v>
      </c>
    </row>
    <row r="42" spans="1:23" ht="9.75" customHeight="1">
      <c r="A42" s="22">
        <v>33</v>
      </c>
      <c r="B42" s="23" t="s">
        <v>49</v>
      </c>
      <c r="C42" s="30"/>
      <c r="D42" s="31"/>
      <c r="E42" s="24">
        <f>+'2012 működési mérleg'!F42+'2012 felhalm mérleg'!F43</f>
        <v>0</v>
      </c>
      <c r="F42" s="24">
        <f>+'2012 működési mérleg'!G42+'2012 felhalm mérleg'!G42</f>
        <v>0</v>
      </c>
      <c r="G42" s="24">
        <f>+'2012 működési mérleg'!H42+'2012 felhalm mérleg'!H42</f>
        <v>0</v>
      </c>
      <c r="H42" s="26">
        <f t="shared" si="5"/>
        <v>0</v>
      </c>
      <c r="K42" s="27">
        <f t="shared" si="6"/>
        <v>0</v>
      </c>
      <c r="L42" s="24">
        <f>+'2012 működési mérleg'!J42+'2012 felhalm mérleg'!J43</f>
        <v>0</v>
      </c>
      <c r="M42" s="24">
        <f>+'2012 működési mérleg'!K42+'2012 felhalm mérleg'!K42</f>
        <v>0</v>
      </c>
      <c r="N42" s="24">
        <f>+'2012 működési mérleg'!L42+'2012 felhalm mérleg'!L42</f>
        <v>0</v>
      </c>
      <c r="O42" s="26">
        <f t="shared" si="7"/>
        <v>0</v>
      </c>
      <c r="P42" s="24">
        <v>0</v>
      </c>
      <c r="Q42" s="24">
        <v>0</v>
      </c>
      <c r="R42" s="24">
        <v>0</v>
      </c>
      <c r="S42" s="26">
        <f t="shared" si="3"/>
        <v>0</v>
      </c>
      <c r="T42" s="24">
        <v>0</v>
      </c>
      <c r="U42" s="24">
        <v>0</v>
      </c>
      <c r="V42" s="24">
        <v>0</v>
      </c>
      <c r="W42" s="26">
        <f t="shared" si="4"/>
        <v>0</v>
      </c>
    </row>
    <row r="43" spans="1:23" ht="9" customHeight="1">
      <c r="A43" s="22">
        <v>34</v>
      </c>
      <c r="B43" s="23" t="s">
        <v>50</v>
      </c>
      <c r="C43" s="24"/>
      <c r="D43" s="25"/>
      <c r="E43" s="24">
        <f>+'2012 működési mérleg'!F43+'2012 felhalm mérleg'!F44</f>
        <v>0</v>
      </c>
      <c r="F43" s="24">
        <f>+'2012 működési mérleg'!G43+'2012 felhalm mérleg'!G43</f>
        <v>0</v>
      </c>
      <c r="G43" s="24">
        <f>+'2012 működési mérleg'!H43+'2012 felhalm mérleg'!H43</f>
        <v>0</v>
      </c>
      <c r="H43" s="26">
        <f t="shared" si="5"/>
        <v>0</v>
      </c>
      <c r="K43" s="27">
        <f t="shared" si="6"/>
        <v>0</v>
      </c>
      <c r="L43" s="24">
        <v>500</v>
      </c>
      <c r="M43" s="24">
        <f>+'2012 működési mérleg'!K43+'2012 felhalm mérleg'!K43</f>
        <v>0</v>
      </c>
      <c r="N43" s="24">
        <v>0</v>
      </c>
      <c r="O43" s="26">
        <f t="shared" si="7"/>
        <v>500</v>
      </c>
      <c r="P43" s="24">
        <v>500</v>
      </c>
      <c r="Q43" s="24">
        <v>0</v>
      </c>
      <c r="R43" s="24">
        <v>0</v>
      </c>
      <c r="S43" s="26">
        <f t="shared" si="3"/>
        <v>500</v>
      </c>
      <c r="T43" s="24">
        <v>500</v>
      </c>
      <c r="U43" s="24">
        <v>0</v>
      </c>
      <c r="V43" s="24">
        <v>0</v>
      </c>
      <c r="W43" s="26">
        <f t="shared" si="4"/>
        <v>500</v>
      </c>
    </row>
    <row r="44" spans="1:23" ht="9.75" customHeight="1">
      <c r="A44" s="22">
        <v>35</v>
      </c>
      <c r="B44" s="23" t="s">
        <v>51</v>
      </c>
      <c r="C44" s="30"/>
      <c r="D44" s="31"/>
      <c r="E44" s="24">
        <f>+'2012 működési mérleg'!F44+'2012 felhalm mérleg'!F45</f>
        <v>0</v>
      </c>
      <c r="F44" s="24">
        <f>+'2012 működési mérleg'!G44+'2012 felhalm mérleg'!G44</f>
        <v>0</v>
      </c>
      <c r="G44" s="24">
        <f>+'2012 működési mérleg'!H44+'2012 felhalm mérleg'!H44</f>
        <v>82</v>
      </c>
      <c r="H44" s="26">
        <f t="shared" si="5"/>
        <v>82</v>
      </c>
      <c r="K44" s="27">
        <f t="shared" si="6"/>
        <v>82</v>
      </c>
      <c r="L44" s="24">
        <f>+'2012 működési mérleg'!J44+'2012 felhalm mérleg'!J45</f>
        <v>0</v>
      </c>
      <c r="M44" s="24">
        <f>+'2012 működési mérleg'!K44+'2012 felhalm mérleg'!K44</f>
        <v>0</v>
      </c>
      <c r="N44" s="24">
        <f>+'2012 működési mérleg'!L44+'2012 felhalm mérleg'!L44</f>
        <v>82</v>
      </c>
      <c r="O44" s="26">
        <f t="shared" si="7"/>
        <v>82</v>
      </c>
      <c r="P44" s="24">
        <v>0</v>
      </c>
      <c r="Q44" s="24">
        <v>0</v>
      </c>
      <c r="R44" s="24">
        <v>82</v>
      </c>
      <c r="S44" s="26">
        <f t="shared" si="3"/>
        <v>82</v>
      </c>
      <c r="T44" s="24">
        <v>0</v>
      </c>
      <c r="U44" s="24">
        <v>0</v>
      </c>
      <c r="V44" s="24">
        <v>82</v>
      </c>
      <c r="W44" s="26">
        <f t="shared" si="4"/>
        <v>82</v>
      </c>
    </row>
    <row r="45" spans="1:23" s="16" customFormat="1" ht="9.75" customHeight="1">
      <c r="A45" s="40">
        <v>36</v>
      </c>
      <c r="B45" s="41" t="s">
        <v>52</v>
      </c>
      <c r="C45" s="28"/>
      <c r="D45" s="29"/>
      <c r="E45" s="28">
        <f>SUM(E39:E44)</f>
        <v>0</v>
      </c>
      <c r="F45" s="29">
        <f>SUM(F39:F44)</f>
        <v>0</v>
      </c>
      <c r="G45" s="29">
        <f>SUM(G39:G44)</f>
        <v>5554</v>
      </c>
      <c r="H45" s="26">
        <f t="shared" si="5"/>
        <v>5554</v>
      </c>
      <c r="K45" s="27">
        <f t="shared" si="6"/>
        <v>5554</v>
      </c>
      <c r="L45" s="28">
        <f>SUM(L39:L44)</f>
        <v>500</v>
      </c>
      <c r="M45" s="29">
        <f>SUM(M39:M44)</f>
        <v>0</v>
      </c>
      <c r="N45" s="29">
        <f>SUM(N39:N44)</f>
        <v>5763</v>
      </c>
      <c r="O45" s="26">
        <f t="shared" si="7"/>
        <v>6263</v>
      </c>
      <c r="P45" s="28">
        <v>500</v>
      </c>
      <c r="Q45" s="29">
        <v>0</v>
      </c>
      <c r="R45" s="29">
        <v>5763</v>
      </c>
      <c r="S45" s="26">
        <f t="shared" si="3"/>
        <v>6263</v>
      </c>
      <c r="T45" s="28">
        <v>500</v>
      </c>
      <c r="U45" s="29">
        <v>0</v>
      </c>
      <c r="V45" s="29">
        <v>5763</v>
      </c>
      <c r="W45" s="26">
        <f t="shared" si="4"/>
        <v>6263</v>
      </c>
    </row>
    <row r="46" spans="1:23" ht="9.75" customHeight="1">
      <c r="A46" s="22">
        <v>37</v>
      </c>
      <c r="B46" s="23" t="s">
        <v>53</v>
      </c>
      <c r="C46" s="24"/>
      <c r="D46" s="25"/>
      <c r="E46" s="24">
        <f>+'2012 működési mérleg'!F46+'2012 felhalm mérleg'!F47</f>
        <v>0</v>
      </c>
      <c r="F46" s="24">
        <f>+'2012 működési mérleg'!G46+'2012 felhalm mérleg'!G46</f>
        <v>0</v>
      </c>
      <c r="G46" s="24">
        <f>+'2012 működési mérleg'!H46+'2012 felhalm mérleg'!H46</f>
        <v>0</v>
      </c>
      <c r="H46" s="26">
        <f t="shared" si="5"/>
        <v>0</v>
      </c>
      <c r="K46" s="27">
        <f t="shared" si="6"/>
        <v>0</v>
      </c>
      <c r="L46" s="24">
        <f>+'2012 működési mérleg'!J46+'2012 felhalm mérleg'!J47</f>
        <v>0</v>
      </c>
      <c r="M46" s="24">
        <f>+'2012 működési mérleg'!K46+'2012 felhalm mérleg'!K46</f>
        <v>0</v>
      </c>
      <c r="N46" s="24">
        <f>+'2012 működési mérleg'!L46+'2012 felhalm mérleg'!L46</f>
        <v>0</v>
      </c>
      <c r="O46" s="26">
        <f t="shared" si="7"/>
        <v>0</v>
      </c>
      <c r="P46" s="24">
        <v>0</v>
      </c>
      <c r="Q46" s="24">
        <v>0</v>
      </c>
      <c r="R46" s="24">
        <v>0</v>
      </c>
      <c r="S46" s="26">
        <f t="shared" si="3"/>
        <v>0</v>
      </c>
      <c r="T46" s="24">
        <v>0</v>
      </c>
      <c r="U46" s="24">
        <v>0</v>
      </c>
      <c r="V46" s="24">
        <v>0</v>
      </c>
      <c r="W46" s="26">
        <f t="shared" si="4"/>
        <v>0</v>
      </c>
    </row>
    <row r="47" spans="1:23" ht="9.75" customHeight="1">
      <c r="A47" s="22">
        <v>38</v>
      </c>
      <c r="B47" s="23" t="s">
        <v>54</v>
      </c>
      <c r="C47" s="30"/>
      <c r="D47" s="31"/>
      <c r="E47" s="24">
        <f>+'2012 működési mérleg'!F47+'2012 felhalm mérleg'!F48</f>
        <v>0</v>
      </c>
      <c r="F47" s="24">
        <f>+'2012 működési mérleg'!G47+'2012 felhalm mérleg'!G47</f>
        <v>0</v>
      </c>
      <c r="G47" s="24">
        <f>+'2012 működési mérleg'!H47+'2012 felhalm mérleg'!H47</f>
        <v>99495</v>
      </c>
      <c r="H47" s="26">
        <f t="shared" si="5"/>
        <v>99495</v>
      </c>
      <c r="K47" s="27">
        <f t="shared" si="6"/>
        <v>99495</v>
      </c>
      <c r="L47" s="24">
        <f>+'2012 működési mérleg'!J47+'2012 felhalm mérleg'!J48</f>
        <v>0</v>
      </c>
      <c r="M47" s="24">
        <f>+'2012 működési mérleg'!K47+'2012 felhalm mérleg'!K47</f>
        <v>0</v>
      </c>
      <c r="N47" s="24">
        <f>+'2012 működési mérleg'!L47+'2012 felhalm mérleg'!L47</f>
        <v>99495</v>
      </c>
      <c r="O47" s="26">
        <f t="shared" si="7"/>
        <v>99495</v>
      </c>
      <c r="P47" s="24">
        <v>0</v>
      </c>
      <c r="Q47" s="24">
        <v>0</v>
      </c>
      <c r="R47" s="24">
        <v>99495</v>
      </c>
      <c r="S47" s="26">
        <f t="shared" si="3"/>
        <v>99495</v>
      </c>
      <c r="T47" s="24">
        <v>0</v>
      </c>
      <c r="U47" s="24">
        <v>0</v>
      </c>
      <c r="V47" s="24">
        <v>99495</v>
      </c>
      <c r="W47" s="26">
        <f t="shared" si="4"/>
        <v>99495</v>
      </c>
    </row>
    <row r="48" spans="1:23" ht="9.75" customHeight="1">
      <c r="A48" s="22">
        <v>41</v>
      </c>
      <c r="B48" s="23" t="s">
        <v>55</v>
      </c>
      <c r="C48" s="24"/>
      <c r="D48" s="25"/>
      <c r="E48" s="24">
        <f>+'2012 működési mérleg'!F48+'2012 felhalm mérleg'!F49</f>
        <v>0</v>
      </c>
      <c r="F48" s="24">
        <f>+'2012 működési mérleg'!G48+'2012 felhalm mérleg'!G48</f>
        <v>0</v>
      </c>
      <c r="G48" s="24">
        <f>+'2012 működési mérleg'!H48+'2012 felhalm mérleg'!H48</f>
        <v>0</v>
      </c>
      <c r="H48" s="26">
        <f t="shared" si="5"/>
        <v>0</v>
      </c>
      <c r="K48" s="27">
        <f t="shared" si="6"/>
        <v>0</v>
      </c>
      <c r="L48" s="24">
        <f>+'2012 működési mérleg'!J48+'2012 felhalm mérleg'!J49</f>
        <v>0</v>
      </c>
      <c r="M48" s="24">
        <f>+'2012 működési mérleg'!K48+'2012 felhalm mérleg'!K48</f>
        <v>0</v>
      </c>
      <c r="N48" s="24">
        <f>+'2012 működési mérleg'!L48+'2012 felhalm mérleg'!L48</f>
        <v>0</v>
      </c>
      <c r="O48" s="26">
        <f t="shared" si="7"/>
        <v>0</v>
      </c>
      <c r="P48" s="24">
        <v>0</v>
      </c>
      <c r="Q48" s="24">
        <v>0</v>
      </c>
      <c r="R48" s="24">
        <v>0</v>
      </c>
      <c r="S48" s="26">
        <f t="shared" si="3"/>
        <v>0</v>
      </c>
      <c r="T48" s="24">
        <v>0</v>
      </c>
      <c r="U48" s="24">
        <v>0</v>
      </c>
      <c r="V48" s="24">
        <v>0</v>
      </c>
      <c r="W48" s="26">
        <f t="shared" si="4"/>
        <v>0</v>
      </c>
    </row>
    <row r="49" spans="1:23" s="16" customFormat="1" ht="9.75" customHeight="1">
      <c r="A49" s="40">
        <v>42</v>
      </c>
      <c r="B49" s="41" t="s">
        <v>56</v>
      </c>
      <c r="C49" s="28"/>
      <c r="D49" s="29"/>
      <c r="E49" s="28">
        <f>SUM(E46:E48)</f>
        <v>0</v>
      </c>
      <c r="F49" s="29">
        <f>SUM(F46:F48)</f>
        <v>0</v>
      </c>
      <c r="G49" s="29">
        <f>SUM(G46:G48)</f>
        <v>99495</v>
      </c>
      <c r="H49" s="26">
        <f t="shared" si="5"/>
        <v>99495</v>
      </c>
      <c r="K49" s="27">
        <f t="shared" si="6"/>
        <v>99495</v>
      </c>
      <c r="L49" s="28">
        <f>SUM(L46:L48)</f>
        <v>0</v>
      </c>
      <c r="M49" s="29">
        <f>SUM(M46:M48)</f>
        <v>0</v>
      </c>
      <c r="N49" s="29">
        <f>SUM(N46:N48)</f>
        <v>99495</v>
      </c>
      <c r="O49" s="26">
        <f t="shared" si="7"/>
        <v>99495</v>
      </c>
      <c r="P49" s="28">
        <v>0</v>
      </c>
      <c r="Q49" s="29">
        <v>0</v>
      </c>
      <c r="R49" s="29">
        <v>99495</v>
      </c>
      <c r="S49" s="26">
        <f t="shared" si="3"/>
        <v>99495</v>
      </c>
      <c r="T49" s="28">
        <v>0</v>
      </c>
      <c r="U49" s="29">
        <v>0</v>
      </c>
      <c r="V49" s="29">
        <v>99495</v>
      </c>
      <c r="W49" s="26">
        <f t="shared" si="4"/>
        <v>99495</v>
      </c>
    </row>
    <row r="50" spans="1:23" ht="9.75" customHeight="1">
      <c r="A50" s="22">
        <v>43</v>
      </c>
      <c r="B50" s="23" t="s">
        <v>57</v>
      </c>
      <c r="C50" s="24"/>
      <c r="D50" s="25"/>
      <c r="E50" s="24">
        <f>+'2012 működési mérleg'!F50+'2012 felhalm mérleg'!F51</f>
        <v>0</v>
      </c>
      <c r="F50" s="24">
        <f>+'2012 működési mérleg'!G50+'2012 felhalm mérleg'!G50</f>
        <v>0</v>
      </c>
      <c r="G50" s="24">
        <f>+'2012 működési mérleg'!H50+'2012 felhalm mérleg'!H50</f>
        <v>0</v>
      </c>
      <c r="H50" s="26">
        <f t="shared" si="5"/>
        <v>0</v>
      </c>
      <c r="K50" s="27">
        <f t="shared" si="6"/>
        <v>0</v>
      </c>
      <c r="L50" s="24">
        <f>+'2012 működési mérleg'!J50+'2012 felhalm mérleg'!J51</f>
        <v>0</v>
      </c>
      <c r="M50" s="24">
        <f>+'2012 működési mérleg'!K50+'2012 felhalm mérleg'!K50</f>
        <v>0</v>
      </c>
      <c r="N50" s="24">
        <f>+'2012 működési mérleg'!L50+'2012 felhalm mérleg'!L50</f>
        <v>0</v>
      </c>
      <c r="O50" s="26">
        <f t="shared" si="7"/>
        <v>0</v>
      </c>
      <c r="P50" s="24">
        <v>0</v>
      </c>
      <c r="Q50" s="24">
        <v>0</v>
      </c>
      <c r="R50" s="24">
        <v>0</v>
      </c>
      <c r="S50" s="26">
        <f t="shared" si="3"/>
        <v>0</v>
      </c>
      <c r="T50" s="24">
        <v>0</v>
      </c>
      <c r="U50" s="24">
        <v>0</v>
      </c>
      <c r="V50" s="24">
        <v>0</v>
      </c>
      <c r="W50" s="26">
        <f t="shared" si="4"/>
        <v>0</v>
      </c>
    </row>
    <row r="51" spans="1:23" ht="9.75" customHeight="1">
      <c r="A51" s="22">
        <v>44</v>
      </c>
      <c r="B51" s="23" t="s">
        <v>58</v>
      </c>
      <c r="C51" s="24"/>
      <c r="D51" s="25"/>
      <c r="E51" s="24">
        <f>+'2012 működési mérleg'!F51+'2012 felhalm mérleg'!F52</f>
        <v>0</v>
      </c>
      <c r="F51" s="24">
        <f>+'2012 működési mérleg'!G51+'2012 felhalm mérleg'!G51</f>
        <v>0</v>
      </c>
      <c r="G51" s="24">
        <f>+'2012 működési mérleg'!H51+'2012 felhalm mérleg'!H51</f>
        <v>0</v>
      </c>
      <c r="H51" s="26">
        <f t="shared" si="5"/>
        <v>0</v>
      </c>
      <c r="K51" s="27">
        <f t="shared" si="6"/>
        <v>0</v>
      </c>
      <c r="L51" s="24">
        <f>+'2012 működési mérleg'!J51+'2012 felhalm mérleg'!J52</f>
        <v>0</v>
      </c>
      <c r="M51" s="24">
        <f>+'2012 működési mérleg'!K51+'2012 felhalm mérleg'!K51</f>
        <v>0</v>
      </c>
      <c r="N51" s="24">
        <f>+'2012 működési mérleg'!L51+'2012 felhalm mérleg'!L51</f>
        <v>0</v>
      </c>
      <c r="O51" s="26">
        <f t="shared" si="7"/>
        <v>0</v>
      </c>
      <c r="P51" s="24">
        <v>0</v>
      </c>
      <c r="Q51" s="24">
        <v>0</v>
      </c>
      <c r="R51" s="24">
        <v>0</v>
      </c>
      <c r="S51" s="26">
        <f t="shared" si="3"/>
        <v>0</v>
      </c>
      <c r="T51" s="24">
        <v>0</v>
      </c>
      <c r="U51" s="24">
        <v>0</v>
      </c>
      <c r="V51" s="24">
        <v>0</v>
      </c>
      <c r="W51" s="26">
        <f t="shared" si="4"/>
        <v>0</v>
      </c>
    </row>
    <row r="52" spans="1:23" ht="9.75" customHeight="1">
      <c r="A52" s="22">
        <v>45</v>
      </c>
      <c r="B52" s="23" t="s">
        <v>59</v>
      </c>
      <c r="C52" s="24"/>
      <c r="D52" s="24"/>
      <c r="E52" s="24">
        <f>+'2012 működési mérleg'!F52+'2012 felhalm mérleg'!F53</f>
        <v>0</v>
      </c>
      <c r="F52" s="24">
        <f>+'2012 működési mérleg'!G52+'2012 felhalm mérleg'!G52</f>
        <v>0</v>
      </c>
      <c r="G52" s="24">
        <f>+'2012 működési mérleg'!H52+'2012 felhalm mérleg'!H52</f>
        <v>0</v>
      </c>
      <c r="H52" s="26">
        <f t="shared" si="5"/>
        <v>0</v>
      </c>
      <c r="K52" s="27">
        <f t="shared" si="6"/>
        <v>0</v>
      </c>
      <c r="L52" s="24">
        <f>+'2012 működési mérleg'!J52+'2012 felhalm mérleg'!J53</f>
        <v>0</v>
      </c>
      <c r="M52" s="24">
        <f>+'2012 működési mérleg'!K52+'2012 felhalm mérleg'!K52</f>
        <v>0</v>
      </c>
      <c r="N52" s="24">
        <f>+'2012 működési mérleg'!L52+'2012 felhalm mérleg'!L52</f>
        <v>0</v>
      </c>
      <c r="O52" s="26">
        <f t="shared" si="7"/>
        <v>0</v>
      </c>
      <c r="P52" s="24">
        <v>0</v>
      </c>
      <c r="Q52" s="24">
        <v>0</v>
      </c>
      <c r="R52" s="24">
        <v>0</v>
      </c>
      <c r="S52" s="26">
        <f t="shared" si="3"/>
        <v>0</v>
      </c>
      <c r="T52" s="24">
        <v>0</v>
      </c>
      <c r="U52" s="24">
        <v>0</v>
      </c>
      <c r="V52" s="24">
        <v>0</v>
      </c>
      <c r="W52" s="26">
        <f t="shared" si="4"/>
        <v>0</v>
      </c>
    </row>
    <row r="53" spans="1:23" ht="9.75" customHeight="1">
      <c r="A53" s="22">
        <v>46</v>
      </c>
      <c r="B53" s="23" t="s">
        <v>60</v>
      </c>
      <c r="C53" s="24"/>
      <c r="D53" s="24"/>
      <c r="E53" s="24">
        <f>+'2012 működési mérleg'!F53+'2012 felhalm mérleg'!F54</f>
        <v>0</v>
      </c>
      <c r="F53" s="24">
        <f>+'2012 működési mérleg'!G53+'2012 felhalm mérleg'!G53</f>
        <v>0</v>
      </c>
      <c r="G53" s="24">
        <f>+'2012 működési mérleg'!H53+'2012 felhalm mérleg'!H53</f>
        <v>0</v>
      </c>
      <c r="H53" s="26">
        <f t="shared" si="5"/>
        <v>0</v>
      </c>
      <c r="K53" s="27">
        <f t="shared" si="6"/>
        <v>0</v>
      </c>
      <c r="L53" s="24">
        <f>+'2012 működési mérleg'!J53+'2012 felhalm mérleg'!J54</f>
        <v>0</v>
      </c>
      <c r="M53" s="24">
        <f>+'2012 működési mérleg'!K53+'2012 felhalm mérleg'!K53</f>
        <v>0</v>
      </c>
      <c r="N53" s="24">
        <f>+'2012 működési mérleg'!L53+'2012 felhalm mérleg'!L53</f>
        <v>0</v>
      </c>
      <c r="O53" s="26">
        <f t="shared" si="7"/>
        <v>0</v>
      </c>
      <c r="P53" s="24">
        <v>0</v>
      </c>
      <c r="Q53" s="24">
        <v>0</v>
      </c>
      <c r="R53" s="24">
        <v>0</v>
      </c>
      <c r="S53" s="26">
        <f t="shared" si="3"/>
        <v>0</v>
      </c>
      <c r="T53" s="24">
        <v>0</v>
      </c>
      <c r="U53" s="24">
        <v>0</v>
      </c>
      <c r="V53" s="24">
        <v>0</v>
      </c>
      <c r="W53" s="26">
        <f t="shared" si="4"/>
        <v>0</v>
      </c>
    </row>
    <row r="54" spans="1:23" s="16" customFormat="1" ht="9.75" customHeight="1">
      <c r="A54" s="40">
        <v>47</v>
      </c>
      <c r="B54" s="41" t="s">
        <v>61</v>
      </c>
      <c r="C54" s="28"/>
      <c r="D54" s="28"/>
      <c r="E54" s="28">
        <f>SUM(E50:E53)</f>
        <v>0</v>
      </c>
      <c r="F54" s="28">
        <f>SUM(F50:F53)</f>
        <v>0</v>
      </c>
      <c r="G54" s="28">
        <f>SUM(G50:G53)</f>
        <v>0</v>
      </c>
      <c r="H54" s="26">
        <f t="shared" si="5"/>
        <v>0</v>
      </c>
      <c r="K54" s="27">
        <f t="shared" si="6"/>
        <v>0</v>
      </c>
      <c r="L54" s="28">
        <f>SUM(L50:L53)</f>
        <v>0</v>
      </c>
      <c r="M54" s="28">
        <f>SUM(M50:M53)</f>
        <v>0</v>
      </c>
      <c r="N54" s="28">
        <f>SUM(N50:N53)</f>
        <v>0</v>
      </c>
      <c r="O54" s="26">
        <f t="shared" si="7"/>
        <v>0</v>
      </c>
      <c r="P54" s="28">
        <v>0</v>
      </c>
      <c r="Q54" s="28">
        <v>0</v>
      </c>
      <c r="R54" s="28">
        <v>0</v>
      </c>
      <c r="S54" s="26">
        <f t="shared" si="3"/>
        <v>0</v>
      </c>
      <c r="T54" s="28">
        <v>0</v>
      </c>
      <c r="U54" s="28">
        <v>0</v>
      </c>
      <c r="V54" s="28">
        <v>0</v>
      </c>
      <c r="W54" s="26">
        <f t="shared" si="4"/>
        <v>0</v>
      </c>
    </row>
    <row r="55" spans="1:23" s="16" customFormat="1" ht="9.75" customHeight="1">
      <c r="A55" s="40">
        <v>48</v>
      </c>
      <c r="B55" s="41" t="s">
        <v>62</v>
      </c>
      <c r="C55" s="28"/>
      <c r="D55" s="28"/>
      <c r="E55" s="28">
        <f>+E14+E19+E27+E38+E45+E49+E54</f>
        <v>21683.909999999996</v>
      </c>
      <c r="F55" s="28">
        <f>+F14+F19+F22+F27+F38+F45+F49+F54</f>
        <v>5462</v>
      </c>
      <c r="G55" s="28">
        <f>+G14+G19+G22+G27+G38+G45+G49+G54</f>
        <v>422067.63810236217</v>
      </c>
      <c r="H55" s="26">
        <f t="shared" si="5"/>
        <v>449213.54810236214</v>
      </c>
      <c r="K55" s="27">
        <f t="shared" si="6"/>
        <v>422067.63810236217</v>
      </c>
      <c r="L55" s="28">
        <f>+L14+L19+L27+L38+L45+L49+L54</f>
        <v>22183.909999999996</v>
      </c>
      <c r="M55" s="28">
        <f>+M14+M19+M22+M27+M38+M45+M49+M54</f>
        <v>5462</v>
      </c>
      <c r="N55" s="28">
        <f>+N14+N19+N22+N27+N38+N45+N49+N54</f>
        <v>427327.63810236217</v>
      </c>
      <c r="O55" s="26">
        <f t="shared" si="7"/>
        <v>454973.54810236214</v>
      </c>
      <c r="P55" s="28">
        <f>+P14+P19+P27+P38+P45+P49+P54</f>
        <v>22183.91</v>
      </c>
      <c r="Q55" s="28">
        <f>+Q14+Q19+Q22+Q27+Q38+Q45+Q49+Q54</f>
        <v>5462</v>
      </c>
      <c r="R55" s="28">
        <f>+R14+R19+R22+R27+R38+R45+R49+R54</f>
        <v>432155.63810236217</v>
      </c>
      <c r="S55" s="26">
        <f t="shared" si="3"/>
        <v>459801.54810236214</v>
      </c>
      <c r="T55" s="28">
        <f>+T14+T19+T27+T38+T45+T49+T54</f>
        <v>22183.91</v>
      </c>
      <c r="U55" s="28">
        <f>+U14+U19+U22+U27+U38+U45+U49+U54</f>
        <v>5462</v>
      </c>
      <c r="V55" s="28">
        <f>+V14+V19+V22+V27+V38+V45+V49+V54</f>
        <v>433345.63810236217</v>
      </c>
      <c r="W55" s="26">
        <f t="shared" si="4"/>
        <v>460991.54810236214</v>
      </c>
    </row>
    <row r="56" spans="1:23" ht="9.75" customHeight="1">
      <c r="A56" s="22">
        <v>49</v>
      </c>
      <c r="B56" s="23" t="s">
        <v>63</v>
      </c>
      <c r="C56" s="24"/>
      <c r="D56" s="24"/>
      <c r="E56" s="24">
        <f>+'2012 működési mérleg'!F56+'2012 felhalm mérleg'!F57</f>
        <v>0</v>
      </c>
      <c r="F56" s="24">
        <f>+'2012 működési mérleg'!G56+'2012 felhalm mérleg'!G56</f>
        <v>0</v>
      </c>
      <c r="G56" s="24">
        <f>+'2012 működési mérleg'!H56+'2012 felhalm mérleg'!H56</f>
        <v>76000</v>
      </c>
      <c r="H56" s="26">
        <f t="shared" si="5"/>
        <v>76000</v>
      </c>
      <c r="K56" s="27">
        <f t="shared" si="6"/>
        <v>76000</v>
      </c>
      <c r="L56" s="24">
        <f>+'2012 működési mérleg'!J56+'2012 felhalm mérleg'!J56</f>
        <v>0</v>
      </c>
      <c r="M56" s="24">
        <f>+'2012 működési mérleg'!K56+'2012 felhalm mérleg'!K56</f>
        <v>0</v>
      </c>
      <c r="N56" s="24">
        <f>+'2012 működési mérleg'!L56+'2012 felhalm mérleg'!L56</f>
        <v>76000</v>
      </c>
      <c r="O56" s="26">
        <f t="shared" si="7"/>
        <v>76000</v>
      </c>
      <c r="P56" s="24">
        <v>0</v>
      </c>
      <c r="Q56" s="24">
        <v>0</v>
      </c>
      <c r="R56" s="24">
        <v>76000</v>
      </c>
      <c r="S56" s="26">
        <f t="shared" si="3"/>
        <v>76000</v>
      </c>
      <c r="T56" s="24">
        <v>0</v>
      </c>
      <c r="U56" s="24">
        <v>0</v>
      </c>
      <c r="V56" s="24">
        <v>88172</v>
      </c>
      <c r="W56" s="26">
        <f t="shared" si="4"/>
        <v>88172</v>
      </c>
    </row>
    <row r="57" spans="1:23" ht="9.75" customHeight="1">
      <c r="A57" s="22">
        <v>50</v>
      </c>
      <c r="B57" s="23" t="s">
        <v>64</v>
      </c>
      <c r="C57" s="30"/>
      <c r="D57" s="30"/>
      <c r="E57" s="24">
        <f>+'2012 működési mérleg'!F57+'2012 felhalm mérleg'!F58</f>
        <v>170075.042</v>
      </c>
      <c r="F57" s="24">
        <f>+'2012 működési mérleg'!G57+'2012 felhalm mérleg'!G57</f>
        <v>99966.21334399999</v>
      </c>
      <c r="G57" s="24">
        <f>+'2012 működési mérleg'!H57+'2012 felhalm mérleg'!H57</f>
        <v>-270041</v>
      </c>
      <c r="H57" s="26">
        <f t="shared" si="5"/>
        <v>0.25534399994648993</v>
      </c>
      <c r="K57" s="27">
        <f t="shared" si="6"/>
        <v>-270041</v>
      </c>
      <c r="L57" s="24">
        <f>+'2012 működési mérleg'!J57+'2012 felhalm mérleg'!J57</f>
        <v>175618.09</v>
      </c>
      <c r="M57" s="24">
        <f>+'2012 működési mérleg'!K57+'2012 felhalm mérleg'!K57</f>
        <v>100640.35140000001</v>
      </c>
      <c r="N57" s="24">
        <f>+'2012 működési mérleg'!L57+'2012 felhalm mérleg'!L57</f>
        <v>-276258</v>
      </c>
      <c r="O57" s="26">
        <f t="shared" si="7"/>
        <v>0.4414000000106171</v>
      </c>
      <c r="P57" s="24">
        <v>177177</v>
      </c>
      <c r="Q57" s="24">
        <v>100978</v>
      </c>
      <c r="R57" s="24">
        <v>-278155</v>
      </c>
      <c r="S57" s="26">
        <f t="shared" si="3"/>
        <v>0</v>
      </c>
      <c r="T57" s="24">
        <f>177177+2424</f>
        <v>179601</v>
      </c>
      <c r="U57" s="24">
        <f>100978-1728</f>
        <v>99250</v>
      </c>
      <c r="V57" s="24">
        <v>-278851</v>
      </c>
      <c r="W57" s="26">
        <f t="shared" si="4"/>
        <v>0</v>
      </c>
    </row>
    <row r="58" spans="1:23" ht="9.75" customHeight="1" thickBot="1">
      <c r="A58" s="22">
        <v>51</v>
      </c>
      <c r="B58" s="23" t="s">
        <v>65</v>
      </c>
      <c r="C58" s="24"/>
      <c r="D58" s="24"/>
      <c r="E58" s="24">
        <v>0</v>
      </c>
      <c r="F58" s="24">
        <f>+'2012 működési mérleg'!G58+'2012 felhalm mérleg'!G58</f>
        <v>0</v>
      </c>
      <c r="G58" s="24">
        <f>+'2012 működési mérleg'!H58+'2012 felhalm mérleg'!H58</f>
        <v>0</v>
      </c>
      <c r="H58" s="26">
        <f t="shared" si="5"/>
        <v>0</v>
      </c>
      <c r="K58" s="27">
        <f t="shared" si="6"/>
        <v>0</v>
      </c>
      <c r="L58" s="24">
        <v>0</v>
      </c>
      <c r="M58" s="24">
        <f>+'2012 működési mérleg'!K58+'2012 felhalm mérleg'!K58</f>
        <v>0</v>
      </c>
      <c r="N58" s="24">
        <f>+'2012 működési mérleg'!L58+'2012 felhalm mérleg'!L58</f>
        <v>0</v>
      </c>
      <c r="O58" s="26">
        <f t="shared" si="7"/>
        <v>0</v>
      </c>
      <c r="P58" s="24">
        <v>0</v>
      </c>
      <c r="Q58" s="24">
        <v>0</v>
      </c>
      <c r="R58" s="24">
        <v>0</v>
      </c>
      <c r="S58" s="26">
        <f t="shared" si="3"/>
        <v>0</v>
      </c>
      <c r="T58" s="24">
        <v>0</v>
      </c>
      <c r="U58" s="24">
        <v>0</v>
      </c>
      <c r="V58" s="24">
        <v>0</v>
      </c>
      <c r="W58" s="26">
        <f t="shared" si="4"/>
        <v>0</v>
      </c>
    </row>
    <row r="59" spans="2:23" ht="12" hidden="1" thickBot="1">
      <c r="B59" s="42" t="s">
        <v>66</v>
      </c>
      <c r="C59" s="43"/>
      <c r="D59" s="43"/>
      <c r="E59" s="43">
        <v>0</v>
      </c>
      <c r="F59" s="43">
        <v>0</v>
      </c>
      <c r="G59" s="43">
        <v>0</v>
      </c>
      <c r="H59" s="26">
        <f t="shared" si="5"/>
        <v>0</v>
      </c>
      <c r="L59" s="43">
        <v>0</v>
      </c>
      <c r="M59" s="43">
        <v>0</v>
      </c>
      <c r="N59" s="43">
        <v>0</v>
      </c>
      <c r="O59" s="26">
        <f t="shared" si="7"/>
        <v>0</v>
      </c>
      <c r="P59" s="43">
        <v>0</v>
      </c>
      <c r="Q59" s="43">
        <v>0</v>
      </c>
      <c r="R59" s="43">
        <v>0</v>
      </c>
      <c r="S59" s="26">
        <f t="shared" si="3"/>
        <v>0</v>
      </c>
      <c r="T59" s="43">
        <v>0</v>
      </c>
      <c r="U59" s="43">
        <v>0</v>
      </c>
      <c r="V59" s="43">
        <v>0</v>
      </c>
      <c r="W59" s="26">
        <f t="shared" si="4"/>
        <v>0</v>
      </c>
    </row>
    <row r="60" spans="1:23" s="21" customFormat="1" ht="24" customHeight="1" thickBot="1">
      <c r="A60" s="44">
        <v>52</v>
      </c>
      <c r="B60" s="45" t="s">
        <v>67</v>
      </c>
      <c r="C60" s="46"/>
      <c r="D60" s="47"/>
      <c r="E60" s="46">
        <f>+E55+E56+E57+E58</f>
        <v>191758.952</v>
      </c>
      <c r="F60" s="47">
        <f>+F55+F56+F57</f>
        <v>105428.21334399999</v>
      </c>
      <c r="G60" s="47">
        <f>+G55+G56+G57-1</f>
        <v>228025.63810236217</v>
      </c>
      <c r="H60" s="48">
        <f>+H55+H56+H57+H58-1</f>
        <v>525212.803446362</v>
      </c>
      <c r="I60" s="49"/>
      <c r="J60" s="49" t="e">
        <f>+G60+E60+#REF!</f>
        <v>#REF!</v>
      </c>
      <c r="L60" s="46">
        <f>+L55+L56+L57+L58</f>
        <v>197802</v>
      </c>
      <c r="M60" s="47">
        <f>+M55+M56+M57</f>
        <v>106102.35140000001</v>
      </c>
      <c r="N60" s="47">
        <f>+N55+N56+N57-1</f>
        <v>227068.63810236217</v>
      </c>
      <c r="O60" s="48">
        <f>+O55+O56+O57+O58-1</f>
        <v>530972.9895023621</v>
      </c>
      <c r="P60" s="46">
        <f>+P55+P56+P57+P58</f>
        <v>199360.91</v>
      </c>
      <c r="Q60" s="47">
        <f>+Q55+Q56+Q57</f>
        <v>106440</v>
      </c>
      <c r="R60" s="47">
        <f>+R55+R56+R57-1</f>
        <v>229999.63810236217</v>
      </c>
      <c r="S60" s="48">
        <f>+S55+S56+S57+S58-1</f>
        <v>535800.5481023621</v>
      </c>
      <c r="T60" s="46">
        <f>+T55+T56+T57+T58</f>
        <v>201784.91</v>
      </c>
      <c r="U60" s="47">
        <f>+U55+U56+U57</f>
        <v>104712</v>
      </c>
      <c r="V60" s="47">
        <f>+V55+V56+V57-1</f>
        <v>242665.63810236217</v>
      </c>
      <c r="W60" s="48">
        <f>+W55+W56+W57+W58-1</f>
        <v>549162.5481023621</v>
      </c>
    </row>
    <row r="61" spans="1:23" s="16" customFormat="1" ht="20.25" customHeight="1">
      <c r="A61" s="40"/>
      <c r="B61" s="50" t="s">
        <v>68</v>
      </c>
      <c r="C61" s="51"/>
      <c r="D61" s="51"/>
      <c r="E61" s="51"/>
      <c r="F61" s="51"/>
      <c r="G61" s="51"/>
      <c r="H61" s="26">
        <f aca="true" t="shared" si="8" ref="H61:H74">SUM(E61:G61)</f>
        <v>0</v>
      </c>
      <c r="L61" s="51"/>
      <c r="M61" s="51"/>
      <c r="N61" s="51"/>
      <c r="O61" s="26">
        <f aca="true" t="shared" si="9" ref="O61:O74">SUM(L61:N61)</f>
        <v>0</v>
      </c>
      <c r="P61" s="51"/>
      <c r="Q61" s="51"/>
      <c r="R61" s="51"/>
      <c r="S61" s="26">
        <f aca="true" t="shared" si="10" ref="S61:S74">SUM(P61:R61)</f>
        <v>0</v>
      </c>
      <c r="T61" s="51"/>
      <c r="U61" s="51"/>
      <c r="V61" s="51"/>
      <c r="W61" s="26">
        <f aca="true" t="shared" si="11" ref="W61:W74">SUM(T61:V61)</f>
        <v>0</v>
      </c>
    </row>
    <row r="62" spans="1:23" s="16" customFormat="1" ht="10.5" customHeight="1">
      <c r="A62" s="40">
        <v>53</v>
      </c>
      <c r="B62" s="41" t="s">
        <v>69</v>
      </c>
      <c r="C62" s="28"/>
      <c r="D62" s="28"/>
      <c r="E62" s="28">
        <f>SUM(E63:E67)</f>
        <v>191758.952</v>
      </c>
      <c r="F62" s="28">
        <f>SUM(F63:F67)</f>
        <v>104428.21334399999</v>
      </c>
      <c r="G62" s="28">
        <f>SUM(G63:G67)</f>
        <v>84502.95999999999</v>
      </c>
      <c r="H62" s="26">
        <f t="shared" si="8"/>
        <v>380690.12534399994</v>
      </c>
      <c r="L62" s="28">
        <f>SUM(L63:L67)</f>
        <v>197302</v>
      </c>
      <c r="M62" s="28">
        <f>SUM(M63:M67)</f>
        <v>105102.35140000001</v>
      </c>
      <c r="N62" s="28">
        <f>SUM(N63:N67)</f>
        <v>87261.95999999999</v>
      </c>
      <c r="O62" s="26">
        <f t="shared" si="9"/>
        <v>389666.3114</v>
      </c>
      <c r="P62" s="28">
        <f>P63+P64+P65</f>
        <v>198861</v>
      </c>
      <c r="Q62" s="28">
        <v>105440</v>
      </c>
      <c r="R62" s="28">
        <f>R63+R64+R65+R66+R67</f>
        <v>87898</v>
      </c>
      <c r="S62" s="26">
        <f t="shared" si="10"/>
        <v>392199</v>
      </c>
      <c r="T62" s="28">
        <f>T63+T64+T65</f>
        <v>201285</v>
      </c>
      <c r="U62" s="28">
        <f>U63+U64+U65</f>
        <v>104712</v>
      </c>
      <c r="V62" s="28">
        <f>V63+V64+V65+V66+V67</f>
        <v>93966</v>
      </c>
      <c r="W62" s="26">
        <f>SUM(T62:V62)</f>
        <v>399963</v>
      </c>
    </row>
    <row r="63" spans="1:23" ht="10.5" customHeight="1">
      <c r="A63" s="22"/>
      <c r="B63" s="23" t="s">
        <v>70</v>
      </c>
      <c r="C63" s="30"/>
      <c r="D63" s="30"/>
      <c r="E63" s="24">
        <f>+'2012 működési mérleg'!F63+'2012 felhalm mérleg'!F63</f>
        <v>116800</v>
      </c>
      <c r="F63" s="24">
        <f>+'2012 működési mérleg'!G63+'2012 felhalm mérleg'!G63</f>
        <v>67938.98068991904</v>
      </c>
      <c r="G63" s="24">
        <f>+'2012 működési mérleg'!H63+'2012 felhalm mérleg'!H63</f>
        <v>12400</v>
      </c>
      <c r="H63" s="26">
        <f t="shared" si="8"/>
        <v>197138.98068991903</v>
      </c>
      <c r="K63" s="27">
        <f aca="true" t="shared" si="12" ref="K63:K73">+G63-D63</f>
        <v>12400</v>
      </c>
      <c r="L63" s="24">
        <f>+'2012 működési mérleg'!J63+'2012 felhalm mérleg'!J63</f>
        <v>119296</v>
      </c>
      <c r="M63" s="24">
        <f>+'2012 működési mérleg'!K63+'2012 felhalm mérleg'!K63</f>
        <v>68470.14514128609</v>
      </c>
      <c r="N63" s="24">
        <f>+'2012 működési mérleg'!L63+'2012 felhalm mérleg'!L63</f>
        <v>12847</v>
      </c>
      <c r="O63" s="26">
        <f t="shared" si="9"/>
        <v>200613.14514128608</v>
      </c>
      <c r="P63" s="24">
        <v>120524</v>
      </c>
      <c r="Q63" s="24">
        <v>68736</v>
      </c>
      <c r="R63" s="24">
        <v>12938</v>
      </c>
      <c r="S63" s="26">
        <f t="shared" si="10"/>
        <v>202198</v>
      </c>
      <c r="T63" s="24">
        <f>120524+861</f>
        <v>121385</v>
      </c>
      <c r="U63" s="24">
        <f>68736+66</f>
        <v>68802</v>
      </c>
      <c r="V63" s="24">
        <v>13010</v>
      </c>
      <c r="W63" s="26">
        <f>SUM(T63:V63)</f>
        <v>203197</v>
      </c>
    </row>
    <row r="64" spans="1:23" ht="10.5" customHeight="1">
      <c r="A64" s="22"/>
      <c r="B64" s="23" t="s">
        <v>71</v>
      </c>
      <c r="C64" s="30"/>
      <c r="D64" s="30"/>
      <c r="E64" s="24">
        <f>+'2012 működési mérleg'!F64+'2012 felhalm mérleg'!F64</f>
        <v>30738.952</v>
      </c>
      <c r="F64" s="24">
        <f>+'2012 működési mérleg'!G64+'2012 felhalm mérleg'!G64</f>
        <v>17522.23265408095</v>
      </c>
      <c r="G64" s="24">
        <f>+'2012 működési mérleg'!H64+'2012 felhalm mérleg'!H64</f>
        <v>3810.7664516129034</v>
      </c>
      <c r="H64" s="26">
        <f t="shared" si="8"/>
        <v>52071.95110569385</v>
      </c>
      <c r="K64" s="27">
        <f t="shared" si="12"/>
        <v>3810.7664516129034</v>
      </c>
      <c r="L64" s="24">
        <f>+'2012 működési mérleg'!J64+'2012 felhalm mérleg'!J64</f>
        <v>31414</v>
      </c>
      <c r="M64" s="24">
        <f>+'2012 működési mérleg'!K64+'2012 felhalm mérleg'!K64</f>
        <v>17665.206258713915</v>
      </c>
      <c r="N64" s="24">
        <f>+'2012 működési mérleg'!L64+'2012 felhalm mérleg'!L64</f>
        <v>3930.7664516129034</v>
      </c>
      <c r="O64" s="26">
        <f t="shared" si="9"/>
        <v>53009.972710326816</v>
      </c>
      <c r="P64" s="24">
        <v>31745</v>
      </c>
      <c r="Q64" s="24">
        <v>17737</v>
      </c>
      <c r="R64" s="24">
        <v>3955</v>
      </c>
      <c r="S64" s="26">
        <f t="shared" si="10"/>
        <v>53437</v>
      </c>
      <c r="T64" s="24">
        <f>31745+232</f>
        <v>31977</v>
      </c>
      <c r="U64" s="24">
        <f>17737+55</f>
        <v>17792</v>
      </c>
      <c r="V64" s="24">
        <v>3975</v>
      </c>
      <c r="W64" s="26">
        <f t="shared" si="11"/>
        <v>53744</v>
      </c>
    </row>
    <row r="65" spans="1:23" ht="10.5" customHeight="1">
      <c r="A65" s="22"/>
      <c r="B65" s="23" t="s">
        <v>72</v>
      </c>
      <c r="C65" s="30"/>
      <c r="D65" s="30"/>
      <c r="E65" s="24">
        <f>+'2012 működési mérleg'!F65+'2012 felhalm mérleg'!F65</f>
        <v>44220</v>
      </c>
      <c r="F65" s="24">
        <f>+'2012 működési mérleg'!G65+'2012 felhalm mérleg'!G65</f>
        <v>18967</v>
      </c>
      <c r="G65" s="24">
        <f>+'2012 működési mérleg'!H65+'2012 felhalm mérleg'!H65</f>
        <v>39258</v>
      </c>
      <c r="H65" s="26">
        <f t="shared" si="8"/>
        <v>102445</v>
      </c>
      <c r="K65" s="27">
        <f t="shared" si="12"/>
        <v>39258</v>
      </c>
      <c r="L65" s="24">
        <f>+'2012 működési mérleg'!J65+'2012 felhalm mérleg'!J65</f>
        <v>46592</v>
      </c>
      <c r="M65" s="24">
        <f>+'2012 működési mérleg'!K65+'2012 felhalm mérleg'!K65</f>
        <v>18967</v>
      </c>
      <c r="N65" s="24">
        <f>+'2012 működési mérleg'!L65+'2012 felhalm mérleg'!L65</f>
        <v>39766</v>
      </c>
      <c r="O65" s="26">
        <f t="shared" si="9"/>
        <v>105325</v>
      </c>
      <c r="P65" s="24">
        <v>46592</v>
      </c>
      <c r="Q65" s="24">
        <v>18967</v>
      </c>
      <c r="R65" s="24">
        <v>39766</v>
      </c>
      <c r="S65" s="26">
        <f t="shared" si="10"/>
        <v>105325</v>
      </c>
      <c r="T65" s="24">
        <f>46592+1331</f>
        <v>47923</v>
      </c>
      <c r="U65" s="24">
        <f>18967-849</f>
        <v>18118</v>
      </c>
      <c r="V65" s="24">
        <v>44261</v>
      </c>
      <c r="W65" s="26">
        <f t="shared" si="11"/>
        <v>110302</v>
      </c>
    </row>
    <row r="66" spans="1:23" ht="10.5" customHeight="1">
      <c r="A66" s="22"/>
      <c r="B66" s="23" t="s">
        <v>73</v>
      </c>
      <c r="C66" s="30"/>
      <c r="D66" s="30"/>
      <c r="E66" s="24">
        <f>+'2012 működési mérleg'!F66+'2012 felhalm mérleg'!F66</f>
        <v>0</v>
      </c>
      <c r="F66" s="24">
        <f>+'2012 működési mérleg'!G66+'2012 felhalm mérleg'!G66</f>
        <v>0</v>
      </c>
      <c r="G66" s="24">
        <f>+'2012 működési mérleg'!H66+'2012 felhalm mérleg'!H66</f>
        <v>19499</v>
      </c>
      <c r="H66" s="26">
        <f t="shared" si="8"/>
        <v>19499</v>
      </c>
      <c r="K66" s="27">
        <f t="shared" si="12"/>
        <v>19499</v>
      </c>
      <c r="L66" s="24">
        <f>+'2012 működési mérleg'!J66+'2012 felhalm mérleg'!J66</f>
        <v>0</v>
      </c>
      <c r="M66" s="24">
        <f>+'2012 működési mérleg'!K66+'2012 felhalm mérleg'!K66</f>
        <v>0</v>
      </c>
      <c r="N66" s="24">
        <f>+'2012 működési mérleg'!L66+'2012 felhalm mérleg'!L66</f>
        <v>20288</v>
      </c>
      <c r="O66" s="26">
        <f t="shared" si="9"/>
        <v>20288</v>
      </c>
      <c r="P66" s="24">
        <v>0</v>
      </c>
      <c r="Q66" s="24">
        <v>0</v>
      </c>
      <c r="R66" s="24">
        <v>20288</v>
      </c>
      <c r="S66" s="26">
        <f t="shared" si="10"/>
        <v>20288</v>
      </c>
      <c r="T66" s="24">
        <v>0</v>
      </c>
      <c r="U66" s="24">
        <v>0</v>
      </c>
      <c r="V66" s="24">
        <v>20968</v>
      </c>
      <c r="W66" s="26">
        <f t="shared" si="11"/>
        <v>20968</v>
      </c>
    </row>
    <row r="67" spans="1:23" ht="10.5" customHeight="1">
      <c r="A67" s="22"/>
      <c r="B67" s="23" t="s">
        <v>74</v>
      </c>
      <c r="C67" s="30"/>
      <c r="D67" s="30"/>
      <c r="E67" s="24">
        <f>+'2012 működési mérleg'!F67+'2012 felhalm mérleg'!F67</f>
        <v>0</v>
      </c>
      <c r="F67" s="24">
        <f>+'2012 működési mérleg'!G67+'2012 felhalm mérleg'!G67</f>
        <v>0</v>
      </c>
      <c r="G67" s="24">
        <f>+'2012 működési mérleg'!H67+'2012 felhalm mérleg'!H67</f>
        <v>9535.193548387097</v>
      </c>
      <c r="H67" s="26">
        <f t="shared" si="8"/>
        <v>9535.193548387097</v>
      </c>
      <c r="K67" s="27">
        <f t="shared" si="12"/>
        <v>9535.193548387097</v>
      </c>
      <c r="L67" s="24">
        <f>+'2012 működési mérleg'!J67+'2012 felhalm mérleg'!J67</f>
        <v>0</v>
      </c>
      <c r="M67" s="24">
        <f>+'2012 működési mérleg'!K67+'2012 felhalm mérleg'!K67</f>
        <v>0</v>
      </c>
      <c r="N67" s="24">
        <f>+'2012 működési mérleg'!L67+'2012 felhalm mérleg'!L67</f>
        <v>10430.193548387097</v>
      </c>
      <c r="O67" s="26">
        <f t="shared" si="9"/>
        <v>10430.193548387097</v>
      </c>
      <c r="P67" s="24">
        <v>0</v>
      </c>
      <c r="Q67" s="24">
        <v>0</v>
      </c>
      <c r="R67" s="24">
        <v>10951</v>
      </c>
      <c r="S67" s="26">
        <f t="shared" si="10"/>
        <v>10951</v>
      </c>
      <c r="T67" s="24">
        <v>0</v>
      </c>
      <c r="U67" s="24">
        <v>0</v>
      </c>
      <c r="V67" s="24">
        <v>11752</v>
      </c>
      <c r="W67" s="26">
        <f t="shared" si="11"/>
        <v>11752</v>
      </c>
    </row>
    <row r="68" spans="1:23" s="16" customFormat="1" ht="10.5" customHeight="1">
      <c r="A68" s="40">
        <v>54</v>
      </c>
      <c r="B68" s="41" t="s">
        <v>75</v>
      </c>
      <c r="C68" s="28"/>
      <c r="D68" s="28"/>
      <c r="E68" s="28">
        <v>0</v>
      </c>
      <c r="F68" s="28">
        <f>SUM(F69:F71)</f>
        <v>1000</v>
      </c>
      <c r="G68" s="28">
        <f>SUM(G69:G71)</f>
        <v>98523</v>
      </c>
      <c r="H68" s="26">
        <f t="shared" si="8"/>
        <v>99523</v>
      </c>
      <c r="K68" s="27">
        <f t="shared" si="12"/>
        <v>98523</v>
      </c>
      <c r="L68" s="28">
        <f>SUM(L69:L71)</f>
        <v>0</v>
      </c>
      <c r="M68" s="28">
        <f>SUM(M69:M71)</f>
        <v>1000</v>
      </c>
      <c r="N68" s="28">
        <f>SUM(N69:N71)</f>
        <v>98974</v>
      </c>
      <c r="O68" s="26">
        <f t="shared" si="9"/>
        <v>99974</v>
      </c>
      <c r="P68" s="28">
        <v>0</v>
      </c>
      <c r="Q68" s="28">
        <v>1000</v>
      </c>
      <c r="R68" s="28">
        <v>98974</v>
      </c>
      <c r="S68" s="26">
        <f t="shared" si="10"/>
        <v>99974</v>
      </c>
      <c r="T68" s="28">
        <v>0</v>
      </c>
      <c r="U68" s="28">
        <v>0</v>
      </c>
      <c r="V68" s="28">
        <f>V69+V70</f>
        <v>101609</v>
      </c>
      <c r="W68" s="26">
        <f t="shared" si="11"/>
        <v>101609</v>
      </c>
    </row>
    <row r="69" spans="1:23" ht="11.25" customHeight="1">
      <c r="A69" s="22"/>
      <c r="B69" s="23" t="s">
        <v>76</v>
      </c>
      <c r="C69" s="24"/>
      <c r="D69" s="24"/>
      <c r="E69" s="24">
        <f>+'2012 működési mérleg'!F69+'2012 felhalm mérleg'!F69</f>
        <v>0</v>
      </c>
      <c r="F69" s="24">
        <f>+'2012 működési mérleg'!G69+'2012 felhalm mérleg'!G69</f>
        <v>0</v>
      </c>
      <c r="G69" s="24">
        <f>+'2012 működési mérleg'!H69+'2012 felhalm mérleg'!H69</f>
        <v>91723</v>
      </c>
      <c r="H69" s="26">
        <f t="shared" si="8"/>
        <v>91723</v>
      </c>
      <c r="K69" s="27">
        <f t="shared" si="12"/>
        <v>91723</v>
      </c>
      <c r="L69" s="24">
        <f>+'2012 működési mérleg'!J69+'2012 felhalm mérleg'!J69</f>
        <v>0</v>
      </c>
      <c r="M69" s="24">
        <f>+'2012 működési mérleg'!K69+'2012 felhalm mérleg'!K69</f>
        <v>0</v>
      </c>
      <c r="N69" s="24">
        <f>+'2012 működési mérleg'!L69+'2012 felhalm mérleg'!L69</f>
        <v>91723</v>
      </c>
      <c r="O69" s="26">
        <f t="shared" si="9"/>
        <v>91723</v>
      </c>
      <c r="P69" s="24">
        <v>0</v>
      </c>
      <c r="Q69" s="24">
        <v>0</v>
      </c>
      <c r="R69" s="24">
        <v>91723</v>
      </c>
      <c r="S69" s="26">
        <f t="shared" si="10"/>
        <v>91723</v>
      </c>
      <c r="T69" s="24">
        <v>0</v>
      </c>
      <c r="U69" s="24">
        <v>0</v>
      </c>
      <c r="V69" s="24">
        <v>92041</v>
      </c>
      <c r="W69" s="26">
        <f t="shared" si="11"/>
        <v>92041</v>
      </c>
    </row>
    <row r="70" spans="1:23" ht="11.25" customHeight="1">
      <c r="A70" s="22"/>
      <c r="B70" s="23" t="s">
        <v>77</v>
      </c>
      <c r="C70" s="24"/>
      <c r="D70" s="24"/>
      <c r="E70" s="24">
        <f>+'2012 működési mérleg'!F70+'2012 felhalm mérleg'!F70</f>
        <v>0</v>
      </c>
      <c r="F70" s="24">
        <f>+'2012 működési mérleg'!G70+'2012 felhalm mérleg'!G70</f>
        <v>1000</v>
      </c>
      <c r="G70" s="24">
        <f>+'2012 működési mérleg'!H70+'2012 felhalm mérleg'!H70</f>
        <v>6800</v>
      </c>
      <c r="H70" s="26">
        <f t="shared" si="8"/>
        <v>7800</v>
      </c>
      <c r="K70" s="27">
        <f t="shared" si="12"/>
        <v>6800</v>
      </c>
      <c r="L70" s="24">
        <f>+'2012 működési mérleg'!J70+'2012 felhalm mérleg'!J70</f>
        <v>0</v>
      </c>
      <c r="M70" s="24">
        <f>+'2012 működési mérleg'!K70+'2012 felhalm mérleg'!K70</f>
        <v>1000</v>
      </c>
      <c r="N70" s="24">
        <f>+'2012 működési mérleg'!L70+'2012 felhalm mérleg'!L70</f>
        <v>7251</v>
      </c>
      <c r="O70" s="26">
        <f t="shared" si="9"/>
        <v>8251</v>
      </c>
      <c r="P70" s="24">
        <v>0</v>
      </c>
      <c r="Q70" s="24">
        <v>1000</v>
      </c>
      <c r="R70" s="24">
        <v>7251</v>
      </c>
      <c r="S70" s="26">
        <f t="shared" si="10"/>
        <v>8251</v>
      </c>
      <c r="T70" s="24">
        <v>0</v>
      </c>
      <c r="U70" s="24">
        <v>0</v>
      </c>
      <c r="V70" s="24">
        <v>9568</v>
      </c>
      <c r="W70" s="26">
        <f t="shared" si="11"/>
        <v>9568</v>
      </c>
    </row>
    <row r="71" spans="1:23" ht="11.25" customHeight="1">
      <c r="A71" s="22"/>
      <c r="B71" s="23" t="s">
        <v>78</v>
      </c>
      <c r="C71" s="24"/>
      <c r="D71" s="24"/>
      <c r="E71" s="24">
        <f>+'2012 működési mérleg'!F71+'2012 felhalm mérleg'!F71</f>
        <v>0</v>
      </c>
      <c r="F71" s="24">
        <f>+'2012 működési mérleg'!G71+'2012 felhalm mérleg'!G71</f>
        <v>0</v>
      </c>
      <c r="G71" s="24">
        <f>+'2012 működési mérleg'!H71+'2012 felhalm mérleg'!H71</f>
        <v>0</v>
      </c>
      <c r="H71" s="26">
        <f t="shared" si="8"/>
        <v>0</v>
      </c>
      <c r="K71" s="27">
        <f t="shared" si="12"/>
        <v>0</v>
      </c>
      <c r="L71" s="24">
        <f>+'2012 működési mérleg'!J71+'2012 felhalm mérleg'!J71</f>
        <v>0</v>
      </c>
      <c r="M71" s="24">
        <f>+'2012 működési mérleg'!K71+'2012 felhalm mérleg'!K71</f>
        <v>0</v>
      </c>
      <c r="N71" s="24">
        <f>+'2012 működési mérleg'!L71+'2012 felhalm mérleg'!L71</f>
        <v>0</v>
      </c>
      <c r="O71" s="26">
        <f t="shared" si="9"/>
        <v>0</v>
      </c>
      <c r="P71" s="24">
        <v>0</v>
      </c>
      <c r="Q71" s="24">
        <v>0</v>
      </c>
      <c r="R71" s="24">
        <v>0</v>
      </c>
      <c r="S71" s="26">
        <f t="shared" si="10"/>
        <v>0</v>
      </c>
      <c r="T71" s="24">
        <v>0</v>
      </c>
      <c r="U71" s="24">
        <v>0</v>
      </c>
      <c r="V71" s="24">
        <v>0</v>
      </c>
      <c r="W71" s="26">
        <f t="shared" si="11"/>
        <v>0</v>
      </c>
    </row>
    <row r="72" spans="1:23" s="16" customFormat="1" ht="10.5" customHeight="1">
      <c r="A72" s="40">
        <v>55</v>
      </c>
      <c r="B72" s="41" t="s">
        <v>79</v>
      </c>
      <c r="C72" s="28"/>
      <c r="D72" s="28"/>
      <c r="E72" s="24">
        <f>+'2012 működési mérleg'!F72+'2012 felhalm mérleg'!F72</f>
        <v>0</v>
      </c>
      <c r="F72" s="24">
        <f>+'2012 működési mérleg'!G72+'2012 felhalm mérleg'!G72</f>
        <v>0</v>
      </c>
      <c r="G72" s="24">
        <f>+'2012 működési mérleg'!H72+'2012 felhalm mérleg'!H72</f>
        <v>0</v>
      </c>
      <c r="H72" s="26">
        <f t="shared" si="8"/>
        <v>0</v>
      </c>
      <c r="K72" s="27">
        <f t="shared" si="12"/>
        <v>0</v>
      </c>
      <c r="L72" s="24">
        <f>+'2012 működési mérleg'!J72+'2012 felhalm mérleg'!J72</f>
        <v>0</v>
      </c>
      <c r="M72" s="24">
        <f>+'2012 működési mérleg'!K72+'2012 felhalm mérleg'!K72</f>
        <v>0</v>
      </c>
      <c r="N72" s="24">
        <f>+'2012 működési mérleg'!L72+'2012 felhalm mérleg'!L72</f>
        <v>0</v>
      </c>
      <c r="O72" s="26">
        <f t="shared" si="9"/>
        <v>0</v>
      </c>
      <c r="P72" s="24">
        <v>0</v>
      </c>
      <c r="Q72" s="24">
        <v>0</v>
      </c>
      <c r="R72" s="24">
        <v>0</v>
      </c>
      <c r="S72" s="26">
        <f t="shared" si="10"/>
        <v>0</v>
      </c>
      <c r="T72" s="24">
        <v>0</v>
      </c>
      <c r="U72" s="24">
        <v>0</v>
      </c>
      <c r="V72" s="24">
        <v>0</v>
      </c>
      <c r="W72" s="26">
        <f t="shared" si="11"/>
        <v>0</v>
      </c>
    </row>
    <row r="73" spans="1:23" s="16" customFormat="1" ht="10.5" customHeight="1">
      <c r="A73" s="40">
        <v>56</v>
      </c>
      <c r="B73" s="41" t="s">
        <v>80</v>
      </c>
      <c r="C73" s="28"/>
      <c r="D73" s="28"/>
      <c r="E73" s="24">
        <f>+'2012 működési mérleg'!F73+'2012 felhalm mérleg'!F73</f>
        <v>0</v>
      </c>
      <c r="F73" s="24">
        <f>+'2012 működési mérleg'!G73+'2012 felhalm mérleg'!G73</f>
        <v>0</v>
      </c>
      <c r="G73" s="24">
        <f>+'2012 működési mérleg'!H73+'2012 felhalm mérleg'!H73</f>
        <v>45000</v>
      </c>
      <c r="H73" s="26">
        <f t="shared" si="8"/>
        <v>45000</v>
      </c>
      <c r="K73" s="27">
        <f t="shared" si="12"/>
        <v>45000</v>
      </c>
      <c r="L73" s="24">
        <v>500</v>
      </c>
      <c r="M73" s="24">
        <f>+'2012 működési mérleg'!K73+'2012 felhalm mérleg'!K73</f>
        <v>0</v>
      </c>
      <c r="N73" s="52">
        <f>+'2012 működési mérleg'!L73+'2012 felhalm mérleg'!L73</f>
        <v>40833</v>
      </c>
      <c r="O73" s="26">
        <f t="shared" si="9"/>
        <v>41333</v>
      </c>
      <c r="P73" s="24">
        <v>500</v>
      </c>
      <c r="Q73" s="24">
        <v>0</v>
      </c>
      <c r="R73" s="52">
        <v>43128</v>
      </c>
      <c r="S73" s="26">
        <f t="shared" si="10"/>
        <v>43628</v>
      </c>
      <c r="T73" s="24">
        <v>500</v>
      </c>
      <c r="U73" s="24">
        <v>0</v>
      </c>
      <c r="V73" s="52">
        <v>47091</v>
      </c>
      <c r="W73" s="26">
        <f t="shared" si="11"/>
        <v>47591</v>
      </c>
    </row>
    <row r="74" spans="1:23" ht="10.5" customHeight="1" thickBot="1">
      <c r="A74" s="22"/>
      <c r="B74" s="23" t="s">
        <v>81</v>
      </c>
      <c r="C74" s="24"/>
      <c r="D74" s="24"/>
      <c r="E74" s="24">
        <f>+'2012 működési mérleg'!F74+'2012 felhalm mérleg'!F74</f>
        <v>0</v>
      </c>
      <c r="F74" s="24">
        <f>+'2012 működési mérleg'!G74+'2012 felhalm mérleg'!G74</f>
        <v>0</v>
      </c>
      <c r="G74" s="24">
        <f>+'2012 működési mérleg'!H74+'2012 felhalm mérleg'!H74</f>
        <v>0</v>
      </c>
      <c r="H74" s="26">
        <f t="shared" si="8"/>
        <v>0</v>
      </c>
      <c r="L74" s="24">
        <f>+'2012 működési mérleg'!J74+'2012 felhalm mérleg'!J74</f>
        <v>0</v>
      </c>
      <c r="M74" s="24">
        <f>+'2012 működési mérleg'!K74+'2012 felhalm mérleg'!K74</f>
        <v>0</v>
      </c>
      <c r="N74" s="24">
        <f>+'2012 működési mérleg'!L74+'2012 felhalm mérleg'!L74</f>
        <v>0</v>
      </c>
      <c r="O74" s="26">
        <f t="shared" si="9"/>
        <v>0</v>
      </c>
      <c r="P74" s="24">
        <v>0</v>
      </c>
      <c r="Q74" s="24">
        <v>0</v>
      </c>
      <c r="R74" s="24">
        <v>0</v>
      </c>
      <c r="S74" s="26">
        <f t="shared" si="10"/>
        <v>0</v>
      </c>
      <c r="T74" s="24">
        <v>0</v>
      </c>
      <c r="U74" s="24">
        <v>0</v>
      </c>
      <c r="V74" s="24">
        <v>0</v>
      </c>
      <c r="W74" s="26">
        <f t="shared" si="11"/>
        <v>0</v>
      </c>
    </row>
    <row r="75" spans="2:23" ht="12" hidden="1" thickBot="1">
      <c r="B75" s="42" t="s">
        <v>66</v>
      </c>
      <c r="C75" s="53"/>
      <c r="D75" s="43"/>
      <c r="E75" s="53">
        <v>0</v>
      </c>
      <c r="F75" s="43">
        <v>0</v>
      </c>
      <c r="G75" s="43">
        <v>0</v>
      </c>
      <c r="H75" s="26">
        <v>0</v>
      </c>
      <c r="L75" s="53">
        <v>0</v>
      </c>
      <c r="M75" s="43">
        <v>0</v>
      </c>
      <c r="N75" s="43">
        <v>0</v>
      </c>
      <c r="O75" s="26">
        <v>0</v>
      </c>
      <c r="P75" s="53">
        <v>0</v>
      </c>
      <c r="Q75" s="43">
        <v>0</v>
      </c>
      <c r="R75" s="43">
        <v>0</v>
      </c>
      <c r="S75" s="26">
        <v>0</v>
      </c>
      <c r="T75" s="53">
        <v>0</v>
      </c>
      <c r="U75" s="43">
        <v>0</v>
      </c>
      <c r="V75" s="43">
        <v>0</v>
      </c>
      <c r="W75" s="26">
        <v>0</v>
      </c>
    </row>
    <row r="76" spans="1:23" s="21" customFormat="1" ht="24" customHeight="1" thickBot="1">
      <c r="A76" s="54">
        <v>57</v>
      </c>
      <c r="B76" s="55" t="s">
        <v>82</v>
      </c>
      <c r="C76" s="47"/>
      <c r="D76" s="47"/>
      <c r="E76" s="47">
        <f>+E73+E72+E68+E62</f>
        <v>191758.952</v>
      </c>
      <c r="F76" s="47">
        <f>+F73+F72+F68+F62</f>
        <v>105428.21334399999</v>
      </c>
      <c r="G76" s="47">
        <f>+G73+G72+G68+G62</f>
        <v>228025.96</v>
      </c>
      <c r="H76" s="48">
        <f>+H73+H72+H68+H62</f>
        <v>525213.125344</v>
      </c>
      <c r="L76" s="47">
        <f aca="true" t="shared" si="13" ref="L76:R76">+L73+L72+L68+L62</f>
        <v>197802</v>
      </c>
      <c r="M76" s="47">
        <f t="shared" si="13"/>
        <v>106102.35140000001</v>
      </c>
      <c r="N76" s="47">
        <f t="shared" si="13"/>
        <v>227068.96</v>
      </c>
      <c r="O76" s="48">
        <f t="shared" si="13"/>
        <v>530973.3114</v>
      </c>
      <c r="P76" s="47">
        <f>+P73+P72+P68+P62</f>
        <v>199361</v>
      </c>
      <c r="Q76" s="47">
        <f>+Q73+Q72+Q68+Q62</f>
        <v>106440</v>
      </c>
      <c r="R76" s="47">
        <f t="shared" si="13"/>
        <v>230000</v>
      </c>
      <c r="S76" s="48">
        <f>+S73+S72+S68+S62</f>
        <v>535801</v>
      </c>
      <c r="T76" s="47">
        <f>+T73+T72+T68+T62</f>
        <v>201785</v>
      </c>
      <c r="U76" s="47">
        <f>+U73+U72+U68+U62</f>
        <v>104712</v>
      </c>
      <c r="V76" s="47">
        <f>+V73+V72+V68+V62</f>
        <v>242666</v>
      </c>
      <c r="W76" s="48">
        <f>+W73+W72+W68+W62</f>
        <v>549163</v>
      </c>
    </row>
    <row r="77" spans="1:15" ht="13.5" customHeight="1">
      <c r="A77" s="229" t="s">
        <v>157</v>
      </c>
      <c r="B77" s="229"/>
      <c r="C77" s="229"/>
      <c r="D77" s="229"/>
      <c r="E77" s="229"/>
      <c r="F77" s="229"/>
      <c r="G77" s="229"/>
      <c r="H77" s="229"/>
      <c r="L77" s="1"/>
      <c r="M77" s="1"/>
      <c r="N77" s="1"/>
      <c r="O77" s="1"/>
    </row>
    <row r="78" ht="12.75" hidden="1"/>
    <row r="79" ht="12.75" hidden="1"/>
    <row r="80" ht="12.75" hidden="1"/>
    <row r="81" spans="1:4" ht="12.75" hidden="1">
      <c r="A81" s="56"/>
      <c r="B81" s="56"/>
      <c r="C81" s="56"/>
      <c r="D81" s="56"/>
    </row>
    <row r="82" ht="12.75" hidden="1"/>
    <row r="83" spans="7:22" ht="12.75" hidden="1">
      <c r="G83" s="57" t="e">
        <f>+H76+#REF!</f>
        <v>#REF!</v>
      </c>
      <c r="N83" s="57" t="e">
        <f>+O76+#REF!</f>
        <v>#REF!</v>
      </c>
      <c r="R83" s="1" t="e">
        <f>+S76+#REF!</f>
        <v>#REF!</v>
      </c>
      <c r="V83" s="1" t="e">
        <f>+W76+#REF!</f>
        <v>#REF!</v>
      </c>
    </row>
    <row r="84" ht="12.75" hidden="1"/>
    <row r="85" spans="5:22" ht="12.75" hidden="1">
      <c r="E85" s="57">
        <f>+E60-E76</f>
        <v>0</v>
      </c>
      <c r="F85" s="57"/>
      <c r="G85" s="57">
        <f>+G60-G76</f>
        <v>-0.3218976378266234</v>
      </c>
      <c r="L85" s="57">
        <f>+L60-L76</f>
        <v>0</v>
      </c>
      <c r="M85" s="57"/>
      <c r="N85" s="57">
        <f>+N60-N76</f>
        <v>-0.3218976378266234</v>
      </c>
      <c r="P85" s="1">
        <f>+P60-P76</f>
        <v>-0.08999999999650754</v>
      </c>
      <c r="R85" s="1">
        <f>+R60-R76</f>
        <v>-0.36189763783477247</v>
      </c>
      <c r="T85" s="1">
        <f>+T60-T76</f>
        <v>-0.08999999999650754</v>
      </c>
      <c r="V85" s="1">
        <f>+V60-V76</f>
        <v>-0.36189763783477247</v>
      </c>
    </row>
    <row r="86" ht="12.75" hidden="1"/>
    <row r="87" ht="12.75" hidden="1"/>
    <row r="88" spans="8:15" ht="12.75">
      <c r="H88" s="57"/>
      <c r="N88" s="58"/>
      <c r="O88" s="57"/>
    </row>
    <row r="89" spans="7:22" ht="12.75" hidden="1">
      <c r="G89" s="57">
        <f>+G62+G73</f>
        <v>129502.95999999999</v>
      </c>
      <c r="N89" s="57">
        <f>+N62+N73</f>
        <v>128094.95999999999</v>
      </c>
      <c r="R89" s="1">
        <f>+R62+R73</f>
        <v>131026</v>
      </c>
      <c r="V89" s="1">
        <f>+V62+V73</f>
        <v>141057</v>
      </c>
    </row>
    <row r="90" ht="12.75" hidden="1"/>
    <row r="91" spans="7:22" ht="12.75" hidden="1">
      <c r="G91" s="57">
        <f>+G60-G76</f>
        <v>-0.3218976378266234</v>
      </c>
      <c r="N91" s="57">
        <f>+N60-N76</f>
        <v>-0.3218976378266234</v>
      </c>
      <c r="R91" s="1">
        <f>+R60-R76</f>
        <v>-0.36189763783477247</v>
      </c>
      <c r="V91" s="1">
        <f>+V60-V76</f>
        <v>-0.36189763783477247</v>
      </c>
    </row>
    <row r="92" spans="5:15" s="59" customFormat="1" ht="12.75">
      <c r="E92" s="60"/>
      <c r="F92" s="60"/>
      <c r="G92" s="61"/>
      <c r="H92" s="61"/>
      <c r="L92" s="60"/>
      <c r="M92" s="60"/>
      <c r="N92" s="61"/>
      <c r="O92" s="61"/>
    </row>
    <row r="93" spans="5:15" s="59" customFormat="1" ht="12.75" hidden="1">
      <c r="E93" s="60"/>
      <c r="F93" s="60"/>
      <c r="G93" s="61"/>
      <c r="H93" s="60"/>
      <c r="L93" s="60"/>
      <c r="M93" s="60"/>
      <c r="N93" s="61"/>
      <c r="O93" s="60"/>
    </row>
    <row r="94" spans="5:15" s="59" customFormat="1" ht="12.75">
      <c r="E94" s="60"/>
      <c r="F94" s="60"/>
      <c r="G94" s="60"/>
      <c r="H94" s="60"/>
      <c r="L94" s="60"/>
      <c r="M94" s="60"/>
      <c r="N94" s="60"/>
      <c r="O94" s="60"/>
    </row>
    <row r="95" spans="5:15" s="59" customFormat="1" ht="12.75">
      <c r="E95" s="60"/>
      <c r="F95" s="60"/>
      <c r="G95" s="60"/>
      <c r="H95" s="60"/>
      <c r="L95" s="60"/>
      <c r="M95" s="60"/>
      <c r="N95" s="60"/>
      <c r="O95" s="60"/>
    </row>
    <row r="96" spans="5:15" s="59" customFormat="1" ht="12.75">
      <c r="E96" s="60"/>
      <c r="F96" s="60"/>
      <c r="G96" s="60"/>
      <c r="H96" s="60"/>
      <c r="L96" s="60"/>
      <c r="M96" s="60"/>
      <c r="N96" s="60"/>
      <c r="O96" s="60"/>
    </row>
    <row r="97" spans="5:15" s="59" customFormat="1" ht="12.75">
      <c r="E97" s="60"/>
      <c r="F97" s="60"/>
      <c r="G97" s="60"/>
      <c r="H97" s="60"/>
      <c r="L97" s="60"/>
      <c r="M97" s="60"/>
      <c r="N97" s="60"/>
      <c r="O97" s="60"/>
    </row>
    <row r="98" spans="5:15" s="59" customFormat="1" ht="12.75">
      <c r="E98" s="60"/>
      <c r="F98" s="60"/>
      <c r="G98" s="60"/>
      <c r="H98" s="60"/>
      <c r="L98" s="60"/>
      <c r="M98" s="60"/>
      <c r="N98" s="60"/>
      <c r="O98" s="60"/>
    </row>
    <row r="99" spans="5:15" s="59" customFormat="1" ht="12.75">
      <c r="E99" s="60"/>
      <c r="F99" s="60"/>
      <c r="G99" s="60"/>
      <c r="H99" s="60"/>
      <c r="L99" s="60"/>
      <c r="M99" s="60"/>
      <c r="N99" s="60"/>
      <c r="O99" s="60"/>
    </row>
    <row r="100" spans="5:15" s="59" customFormat="1" ht="12.75">
      <c r="E100" s="60"/>
      <c r="F100" s="60"/>
      <c r="G100" s="60"/>
      <c r="H100" s="60"/>
      <c r="L100" s="60"/>
      <c r="M100" s="60"/>
      <c r="N100" s="60"/>
      <c r="O100" s="60"/>
    </row>
    <row r="101" spans="5:15" s="59" customFormat="1" ht="12.75">
      <c r="E101" s="60"/>
      <c r="F101" s="60"/>
      <c r="G101" s="60"/>
      <c r="H101" s="60"/>
      <c r="L101" s="60"/>
      <c r="M101" s="60"/>
      <c r="N101" s="60"/>
      <c r="O101" s="60"/>
    </row>
    <row r="102" spans="5:15" s="59" customFormat="1" ht="12.75">
      <c r="E102" s="60"/>
      <c r="F102" s="60"/>
      <c r="G102" s="60"/>
      <c r="H102" s="60"/>
      <c r="L102" s="60"/>
      <c r="M102" s="60"/>
      <c r="N102" s="60"/>
      <c r="O102" s="60"/>
    </row>
    <row r="103" spans="5:15" s="59" customFormat="1" ht="12.75">
      <c r="E103" s="60"/>
      <c r="F103" s="60"/>
      <c r="G103" s="60"/>
      <c r="H103" s="60"/>
      <c r="L103" s="60"/>
      <c r="M103" s="60"/>
      <c r="N103" s="60"/>
      <c r="O103" s="60"/>
    </row>
    <row r="104" spans="5:15" s="59" customFormat="1" ht="12.75">
      <c r="E104" s="60"/>
      <c r="F104" s="60"/>
      <c r="G104" s="60"/>
      <c r="H104" s="60"/>
      <c r="L104" s="60"/>
      <c r="M104" s="60"/>
      <c r="N104" s="60"/>
      <c r="O104" s="60"/>
    </row>
    <row r="105" spans="5:15" s="59" customFormat="1" ht="12.75">
      <c r="E105" s="60"/>
      <c r="F105" s="60"/>
      <c r="G105" s="60"/>
      <c r="H105" s="60"/>
      <c r="L105" s="60"/>
      <c r="M105" s="60"/>
      <c r="N105" s="60"/>
      <c r="O105" s="60"/>
    </row>
    <row r="106" spans="5:15" s="59" customFormat="1" ht="12.75">
      <c r="E106" s="60"/>
      <c r="F106" s="60"/>
      <c r="G106" s="60"/>
      <c r="H106" s="60"/>
      <c r="L106" s="60"/>
      <c r="M106" s="60"/>
      <c r="N106" s="60"/>
      <c r="O106" s="60"/>
    </row>
    <row r="107" spans="5:15" s="59" customFormat="1" ht="12.75">
      <c r="E107" s="60"/>
      <c r="F107" s="60"/>
      <c r="G107" s="60"/>
      <c r="H107" s="60"/>
      <c r="L107" s="60"/>
      <c r="M107" s="60"/>
      <c r="N107" s="60"/>
      <c r="O107" s="60"/>
    </row>
    <row r="108" spans="5:15" s="59" customFormat="1" ht="12.75">
      <c r="E108" s="60"/>
      <c r="F108" s="60"/>
      <c r="G108" s="60"/>
      <c r="H108" s="60"/>
      <c r="L108" s="60"/>
      <c r="M108" s="60"/>
      <c r="N108" s="60"/>
      <c r="O108" s="60"/>
    </row>
    <row r="109" spans="5:15" s="59" customFormat="1" ht="12.75">
      <c r="E109" s="60"/>
      <c r="F109" s="60"/>
      <c r="G109" s="60"/>
      <c r="H109" s="60"/>
      <c r="L109" s="60"/>
      <c r="M109" s="60"/>
      <c r="N109" s="60"/>
      <c r="O109" s="60"/>
    </row>
    <row r="110" spans="5:15" s="59" customFormat="1" ht="12.75">
      <c r="E110" s="60"/>
      <c r="F110" s="60"/>
      <c r="G110" s="60"/>
      <c r="H110" s="60"/>
      <c r="L110" s="60"/>
      <c r="M110" s="60"/>
      <c r="N110" s="60"/>
      <c r="O110" s="60"/>
    </row>
    <row r="111" spans="5:15" s="59" customFormat="1" ht="12.75">
      <c r="E111" s="60"/>
      <c r="F111" s="60"/>
      <c r="G111" s="60"/>
      <c r="H111" s="60"/>
      <c r="L111" s="60"/>
      <c r="M111" s="60"/>
      <c r="N111" s="60"/>
      <c r="O111" s="60"/>
    </row>
    <row r="112" spans="5:15" s="59" customFormat="1" ht="12.75">
      <c r="E112" s="60"/>
      <c r="F112" s="60"/>
      <c r="G112" s="60"/>
      <c r="H112" s="60"/>
      <c r="L112" s="60"/>
      <c r="M112" s="60"/>
      <c r="N112" s="60"/>
      <c r="O112" s="60"/>
    </row>
    <row r="113" spans="5:15" s="59" customFormat="1" ht="12.75">
      <c r="E113" s="60"/>
      <c r="F113" s="60"/>
      <c r="G113" s="60"/>
      <c r="H113" s="60"/>
      <c r="L113" s="60"/>
      <c r="M113" s="60"/>
      <c r="N113" s="60"/>
      <c r="O113" s="60"/>
    </row>
    <row r="114" spans="5:15" s="59" customFormat="1" ht="12.75">
      <c r="E114" s="60"/>
      <c r="F114" s="60"/>
      <c r="G114" s="60"/>
      <c r="H114" s="60"/>
      <c r="L114" s="60"/>
      <c r="M114" s="60"/>
      <c r="N114" s="60"/>
      <c r="O114" s="60"/>
    </row>
    <row r="115" spans="5:15" s="59" customFormat="1" ht="12.75">
      <c r="E115" s="60"/>
      <c r="F115" s="60"/>
      <c r="G115" s="60"/>
      <c r="H115" s="60"/>
      <c r="L115" s="60"/>
      <c r="M115" s="60"/>
      <c r="N115" s="60"/>
      <c r="O115" s="60"/>
    </row>
    <row r="116" spans="5:15" s="59" customFormat="1" ht="12.75">
      <c r="E116" s="60"/>
      <c r="F116" s="60"/>
      <c r="G116" s="60"/>
      <c r="H116" s="60"/>
      <c r="L116" s="60"/>
      <c r="M116" s="60"/>
      <c r="N116" s="60"/>
      <c r="O116" s="60"/>
    </row>
    <row r="117" spans="5:15" s="59" customFormat="1" ht="12.75">
      <c r="E117" s="60"/>
      <c r="F117" s="60"/>
      <c r="G117" s="60"/>
      <c r="H117" s="60"/>
      <c r="L117" s="60"/>
      <c r="M117" s="60"/>
      <c r="N117" s="60"/>
      <c r="O117" s="60"/>
    </row>
    <row r="118" spans="5:15" s="59" customFormat="1" ht="12.75">
      <c r="E118" s="60"/>
      <c r="F118" s="60"/>
      <c r="G118" s="60"/>
      <c r="H118" s="60"/>
      <c r="L118" s="60"/>
      <c r="M118" s="60"/>
      <c r="N118" s="60"/>
      <c r="O118" s="60"/>
    </row>
    <row r="119" spans="5:15" s="59" customFormat="1" ht="12.75">
      <c r="E119" s="60"/>
      <c r="F119" s="60"/>
      <c r="G119" s="60"/>
      <c r="H119" s="60"/>
      <c r="L119" s="60"/>
      <c r="M119" s="60"/>
      <c r="N119" s="60"/>
      <c r="O119" s="60"/>
    </row>
    <row r="120" spans="5:15" s="59" customFormat="1" ht="12.75">
      <c r="E120" s="60"/>
      <c r="F120" s="60"/>
      <c r="G120" s="60"/>
      <c r="H120" s="60"/>
      <c r="L120" s="60"/>
      <c r="M120" s="60"/>
      <c r="N120" s="60"/>
      <c r="O120" s="60"/>
    </row>
    <row r="121" spans="5:15" s="59" customFormat="1" ht="12.75">
      <c r="E121" s="60"/>
      <c r="F121" s="60"/>
      <c r="G121" s="60"/>
      <c r="H121" s="60"/>
      <c r="L121" s="60"/>
      <c r="M121" s="60"/>
      <c r="N121" s="60"/>
      <c r="O121" s="60"/>
    </row>
    <row r="122" spans="5:15" s="59" customFormat="1" ht="12.75">
      <c r="E122" s="60"/>
      <c r="F122" s="60"/>
      <c r="G122" s="60"/>
      <c r="H122" s="60"/>
      <c r="L122" s="60"/>
      <c r="M122" s="60"/>
      <c r="N122" s="60"/>
      <c r="O122" s="60"/>
    </row>
    <row r="123" spans="5:15" s="59" customFormat="1" ht="12.75">
      <c r="E123" s="60"/>
      <c r="F123" s="60"/>
      <c r="G123" s="60"/>
      <c r="H123" s="60"/>
      <c r="L123" s="60"/>
      <c r="M123" s="60"/>
      <c r="N123" s="60"/>
      <c r="O123" s="60"/>
    </row>
    <row r="124" spans="5:15" s="59" customFormat="1" ht="12.75">
      <c r="E124" s="60"/>
      <c r="F124" s="60"/>
      <c r="G124" s="60"/>
      <c r="H124" s="60"/>
      <c r="L124" s="60"/>
      <c r="M124" s="60"/>
      <c r="N124" s="60"/>
      <c r="O124" s="60"/>
    </row>
    <row r="125" spans="5:15" s="59" customFormat="1" ht="12.75">
      <c r="E125" s="60"/>
      <c r="F125" s="60"/>
      <c r="G125" s="60"/>
      <c r="H125" s="60"/>
      <c r="L125" s="60"/>
      <c r="M125" s="60"/>
      <c r="N125" s="60"/>
      <c r="O125" s="60"/>
    </row>
    <row r="126" spans="5:15" s="59" customFormat="1" ht="12.75">
      <c r="E126" s="60"/>
      <c r="F126" s="60"/>
      <c r="G126" s="60"/>
      <c r="H126" s="60"/>
      <c r="L126" s="60"/>
      <c r="M126" s="60"/>
      <c r="N126" s="60"/>
      <c r="O126" s="60"/>
    </row>
    <row r="127" spans="5:15" s="59" customFormat="1" ht="12.75">
      <c r="E127" s="60"/>
      <c r="F127" s="60"/>
      <c r="G127" s="60"/>
      <c r="H127" s="60"/>
      <c r="L127" s="60"/>
      <c r="M127" s="60"/>
      <c r="N127" s="60"/>
      <c r="O127" s="60"/>
    </row>
    <row r="128" spans="5:15" s="59" customFormat="1" ht="12.75">
      <c r="E128" s="60"/>
      <c r="F128" s="60"/>
      <c r="G128" s="60"/>
      <c r="H128" s="60"/>
      <c r="L128" s="60"/>
      <c r="M128" s="60"/>
      <c r="N128" s="60"/>
      <c r="O128" s="60"/>
    </row>
    <row r="129" spans="5:15" s="59" customFormat="1" ht="12.75">
      <c r="E129" s="60"/>
      <c r="F129" s="60"/>
      <c r="G129" s="60"/>
      <c r="H129" s="60"/>
      <c r="L129" s="60"/>
      <c r="M129" s="60"/>
      <c r="N129" s="60"/>
      <c r="O129" s="60"/>
    </row>
    <row r="130" spans="5:15" s="59" customFormat="1" ht="12.75">
      <c r="E130" s="60"/>
      <c r="F130" s="60"/>
      <c r="G130" s="60"/>
      <c r="H130" s="60"/>
      <c r="L130" s="60"/>
      <c r="M130" s="60"/>
      <c r="N130" s="60"/>
      <c r="O130" s="60"/>
    </row>
    <row r="131" spans="5:15" s="59" customFormat="1" ht="12.75">
      <c r="E131" s="60"/>
      <c r="F131" s="60"/>
      <c r="G131" s="60"/>
      <c r="H131" s="60"/>
      <c r="L131" s="60"/>
      <c r="M131" s="60"/>
      <c r="N131" s="60"/>
      <c r="O131" s="60"/>
    </row>
    <row r="132" spans="5:15" s="59" customFormat="1" ht="12.75">
      <c r="E132" s="60"/>
      <c r="F132" s="60"/>
      <c r="G132" s="60"/>
      <c r="H132" s="60"/>
      <c r="L132" s="60"/>
      <c r="M132" s="60"/>
      <c r="N132" s="60"/>
      <c r="O132" s="60"/>
    </row>
    <row r="133" spans="5:15" s="59" customFormat="1" ht="12.75">
      <c r="E133" s="60"/>
      <c r="F133" s="60"/>
      <c r="G133" s="60"/>
      <c r="H133" s="60"/>
      <c r="L133" s="60"/>
      <c r="M133" s="60"/>
      <c r="N133" s="60"/>
      <c r="O133" s="60"/>
    </row>
    <row r="134" spans="5:15" s="59" customFormat="1" ht="12.75">
      <c r="E134" s="60"/>
      <c r="F134" s="60"/>
      <c r="G134" s="60"/>
      <c r="H134" s="60"/>
      <c r="L134" s="60"/>
      <c r="M134" s="60"/>
      <c r="N134" s="60"/>
      <c r="O134" s="60"/>
    </row>
    <row r="135" spans="5:15" s="59" customFormat="1" ht="12.75">
      <c r="E135" s="60"/>
      <c r="F135" s="60"/>
      <c r="G135" s="60"/>
      <c r="H135" s="60"/>
      <c r="L135" s="60"/>
      <c r="M135" s="60"/>
      <c r="N135" s="60"/>
      <c r="O135" s="60"/>
    </row>
    <row r="136" spans="5:15" s="59" customFormat="1" ht="12.75">
      <c r="E136" s="60"/>
      <c r="F136" s="60"/>
      <c r="G136" s="60"/>
      <c r="H136" s="60"/>
      <c r="L136" s="60"/>
      <c r="M136" s="60"/>
      <c r="N136" s="60"/>
      <c r="O136" s="60"/>
    </row>
    <row r="137" spans="5:15" s="59" customFormat="1" ht="12.75">
      <c r="E137" s="60"/>
      <c r="F137" s="60"/>
      <c r="G137" s="60"/>
      <c r="H137" s="60"/>
      <c r="L137" s="60"/>
      <c r="M137" s="60"/>
      <c r="N137" s="60"/>
      <c r="O137" s="60"/>
    </row>
    <row r="138" spans="5:15" s="59" customFormat="1" ht="12.75">
      <c r="E138" s="60"/>
      <c r="F138" s="60"/>
      <c r="G138" s="60"/>
      <c r="H138" s="60"/>
      <c r="L138" s="60"/>
      <c r="M138" s="60"/>
      <c r="N138" s="60"/>
      <c r="O138" s="60"/>
    </row>
    <row r="139" spans="5:15" s="59" customFormat="1" ht="12.75">
      <c r="E139" s="60"/>
      <c r="F139" s="60"/>
      <c r="G139" s="60"/>
      <c r="H139" s="60"/>
      <c r="L139" s="60"/>
      <c r="M139" s="60"/>
      <c r="N139" s="60"/>
      <c r="O139" s="60"/>
    </row>
    <row r="140" spans="5:15" s="59" customFormat="1" ht="12.75">
      <c r="E140" s="60"/>
      <c r="F140" s="60"/>
      <c r="G140" s="60"/>
      <c r="H140" s="60"/>
      <c r="L140" s="60"/>
      <c r="M140" s="60"/>
      <c r="N140" s="60"/>
      <c r="O140" s="60"/>
    </row>
    <row r="141" spans="5:15" s="59" customFormat="1" ht="12.75">
      <c r="E141" s="60"/>
      <c r="F141" s="60"/>
      <c r="G141" s="60"/>
      <c r="H141" s="60"/>
      <c r="L141" s="60"/>
      <c r="M141" s="60"/>
      <c r="N141" s="60"/>
      <c r="O141" s="60"/>
    </row>
    <row r="142" spans="5:15" s="59" customFormat="1" ht="12.75">
      <c r="E142" s="60"/>
      <c r="F142" s="60"/>
      <c r="G142" s="60"/>
      <c r="H142" s="60"/>
      <c r="L142" s="60"/>
      <c r="M142" s="60"/>
      <c r="N142" s="60"/>
      <c r="O142" s="60"/>
    </row>
    <row r="143" spans="5:15" s="59" customFormat="1" ht="12.75">
      <c r="E143" s="60"/>
      <c r="F143" s="60"/>
      <c r="G143" s="60"/>
      <c r="H143" s="60"/>
      <c r="L143" s="60"/>
      <c r="M143" s="60"/>
      <c r="N143" s="60"/>
      <c r="O143" s="60"/>
    </row>
    <row r="144" spans="5:15" s="59" customFormat="1" ht="12.75">
      <c r="E144" s="60"/>
      <c r="F144" s="60"/>
      <c r="G144" s="60"/>
      <c r="H144" s="60"/>
      <c r="L144" s="60"/>
      <c r="M144" s="60"/>
      <c r="N144" s="60"/>
      <c r="O144" s="60"/>
    </row>
    <row r="145" spans="5:15" s="59" customFormat="1" ht="12.75">
      <c r="E145" s="60"/>
      <c r="F145" s="60"/>
      <c r="G145" s="60"/>
      <c r="H145" s="60"/>
      <c r="L145" s="60"/>
      <c r="M145" s="60"/>
      <c r="N145" s="60"/>
      <c r="O145" s="60"/>
    </row>
    <row r="146" spans="5:15" s="59" customFormat="1" ht="12.75">
      <c r="E146" s="60"/>
      <c r="F146" s="60"/>
      <c r="G146" s="60"/>
      <c r="H146" s="60"/>
      <c r="L146" s="60"/>
      <c r="M146" s="60"/>
      <c r="N146" s="60"/>
      <c r="O146" s="60"/>
    </row>
    <row r="147" spans="5:15" s="59" customFormat="1" ht="12.75">
      <c r="E147" s="60"/>
      <c r="F147" s="60"/>
      <c r="G147" s="60"/>
      <c r="H147" s="60"/>
      <c r="L147" s="60"/>
      <c r="M147" s="60"/>
      <c r="N147" s="60"/>
      <c r="O147" s="60"/>
    </row>
    <row r="148" spans="5:15" s="59" customFormat="1" ht="12.75">
      <c r="E148" s="60"/>
      <c r="F148" s="60"/>
      <c r="G148" s="60"/>
      <c r="H148" s="60"/>
      <c r="L148" s="60"/>
      <c r="M148" s="60"/>
      <c r="N148" s="60"/>
      <c r="O148" s="60"/>
    </row>
    <row r="149" spans="5:15" s="59" customFormat="1" ht="12.75">
      <c r="E149" s="60"/>
      <c r="F149" s="60"/>
      <c r="G149" s="60"/>
      <c r="H149" s="60"/>
      <c r="L149" s="60"/>
      <c r="M149" s="60"/>
      <c r="N149" s="60"/>
      <c r="O149" s="60"/>
    </row>
    <row r="150" spans="5:15" s="59" customFormat="1" ht="12.75">
      <c r="E150" s="60"/>
      <c r="F150" s="60"/>
      <c r="G150" s="60"/>
      <c r="H150" s="60"/>
      <c r="L150" s="60"/>
      <c r="M150" s="60"/>
      <c r="N150" s="60"/>
      <c r="O150" s="60"/>
    </row>
    <row r="151" spans="5:15" s="59" customFormat="1" ht="12.75">
      <c r="E151" s="60"/>
      <c r="F151" s="60"/>
      <c r="G151" s="60"/>
      <c r="H151" s="60"/>
      <c r="L151" s="60"/>
      <c r="M151" s="60"/>
      <c r="N151" s="60"/>
      <c r="O151" s="60"/>
    </row>
    <row r="152" spans="5:15" s="59" customFormat="1" ht="12.75">
      <c r="E152" s="60"/>
      <c r="F152" s="60"/>
      <c r="G152" s="60"/>
      <c r="H152" s="60"/>
      <c r="L152" s="60"/>
      <c r="M152" s="60"/>
      <c r="N152" s="60"/>
      <c r="O152" s="60"/>
    </row>
    <row r="153" spans="5:15" s="59" customFormat="1" ht="12.75">
      <c r="E153" s="60"/>
      <c r="F153" s="60"/>
      <c r="G153" s="60"/>
      <c r="H153" s="60"/>
      <c r="L153" s="60"/>
      <c r="M153" s="60"/>
      <c r="N153" s="60"/>
      <c r="O153" s="60"/>
    </row>
    <row r="154" spans="5:15" s="59" customFormat="1" ht="12.75">
      <c r="E154" s="60"/>
      <c r="F154" s="60"/>
      <c r="G154" s="60"/>
      <c r="H154" s="60"/>
      <c r="L154" s="60"/>
      <c r="M154" s="60"/>
      <c r="N154" s="60"/>
      <c r="O154" s="60"/>
    </row>
    <row r="155" spans="5:15" s="59" customFormat="1" ht="12.75">
      <c r="E155" s="60"/>
      <c r="F155" s="60"/>
      <c r="G155" s="60"/>
      <c r="H155" s="60"/>
      <c r="L155" s="60"/>
      <c r="M155" s="60"/>
      <c r="N155" s="60"/>
      <c r="O155" s="60"/>
    </row>
    <row r="156" spans="5:15" s="59" customFormat="1" ht="12.75">
      <c r="E156" s="60"/>
      <c r="F156" s="60"/>
      <c r="G156" s="60"/>
      <c r="H156" s="60"/>
      <c r="L156" s="60"/>
      <c r="M156" s="60"/>
      <c r="N156" s="60"/>
      <c r="O156" s="60"/>
    </row>
    <row r="157" spans="5:15" s="59" customFormat="1" ht="12.75">
      <c r="E157" s="60"/>
      <c r="F157" s="60"/>
      <c r="G157" s="60"/>
      <c r="H157" s="60"/>
      <c r="L157" s="60"/>
      <c r="M157" s="60"/>
      <c r="N157" s="60"/>
      <c r="O157" s="60"/>
    </row>
    <row r="158" spans="5:15" s="59" customFormat="1" ht="12.75">
      <c r="E158" s="60"/>
      <c r="F158" s="60"/>
      <c r="G158" s="60"/>
      <c r="H158" s="60"/>
      <c r="L158" s="60"/>
      <c r="M158" s="60"/>
      <c r="N158" s="60"/>
      <c r="O158" s="60"/>
    </row>
    <row r="159" spans="5:15" s="59" customFormat="1" ht="12.75">
      <c r="E159" s="60"/>
      <c r="F159" s="60"/>
      <c r="G159" s="60"/>
      <c r="H159" s="60"/>
      <c r="L159" s="60"/>
      <c r="M159" s="60"/>
      <c r="N159" s="60"/>
      <c r="O159" s="60"/>
    </row>
    <row r="160" spans="5:15" s="59" customFormat="1" ht="12.75">
      <c r="E160" s="60"/>
      <c r="F160" s="60"/>
      <c r="G160" s="60"/>
      <c r="H160" s="60"/>
      <c r="L160" s="60"/>
      <c r="M160" s="60"/>
      <c r="N160" s="60"/>
      <c r="O160" s="60"/>
    </row>
    <row r="161" spans="5:15" s="59" customFormat="1" ht="12.75">
      <c r="E161" s="60"/>
      <c r="F161" s="60"/>
      <c r="G161" s="60"/>
      <c r="H161" s="60"/>
      <c r="L161" s="60"/>
      <c r="M161" s="60"/>
      <c r="N161" s="60"/>
      <c r="O161" s="60"/>
    </row>
    <row r="162" spans="5:15" s="59" customFormat="1" ht="12.75">
      <c r="E162" s="60"/>
      <c r="F162" s="60"/>
      <c r="G162" s="60"/>
      <c r="H162" s="60"/>
      <c r="L162" s="60"/>
      <c r="M162" s="60"/>
      <c r="N162" s="60"/>
      <c r="O162" s="60"/>
    </row>
    <row r="163" spans="5:15" s="59" customFormat="1" ht="12.75">
      <c r="E163" s="60"/>
      <c r="F163" s="60"/>
      <c r="G163" s="60"/>
      <c r="H163" s="60"/>
      <c r="L163" s="60"/>
      <c r="M163" s="60"/>
      <c r="N163" s="60"/>
      <c r="O163" s="60"/>
    </row>
    <row r="164" spans="5:15" s="59" customFormat="1" ht="12.75">
      <c r="E164" s="60"/>
      <c r="F164" s="60"/>
      <c r="G164" s="60"/>
      <c r="H164" s="60"/>
      <c r="L164" s="60"/>
      <c r="M164" s="60"/>
      <c r="N164" s="60"/>
      <c r="O164" s="60"/>
    </row>
    <row r="165" spans="5:15" s="59" customFormat="1" ht="12.75">
      <c r="E165" s="60"/>
      <c r="F165" s="60"/>
      <c r="G165" s="60"/>
      <c r="H165" s="60"/>
      <c r="L165" s="60"/>
      <c r="M165" s="60"/>
      <c r="N165" s="60"/>
      <c r="O165" s="60"/>
    </row>
    <row r="166" spans="5:15" s="59" customFormat="1" ht="12.75">
      <c r="E166" s="60"/>
      <c r="F166" s="60"/>
      <c r="G166" s="60"/>
      <c r="H166" s="60"/>
      <c r="L166" s="60"/>
      <c r="M166" s="60"/>
      <c r="N166" s="60"/>
      <c r="O166" s="60"/>
    </row>
    <row r="167" spans="5:15" s="59" customFormat="1" ht="12.75">
      <c r="E167" s="60"/>
      <c r="F167" s="60"/>
      <c r="G167" s="60"/>
      <c r="H167" s="60"/>
      <c r="L167" s="60"/>
      <c r="M167" s="60"/>
      <c r="N167" s="60"/>
      <c r="O167" s="60"/>
    </row>
    <row r="168" spans="5:15" s="59" customFormat="1" ht="12.75">
      <c r="E168" s="60"/>
      <c r="F168" s="60"/>
      <c r="G168" s="60"/>
      <c r="H168" s="60"/>
      <c r="L168" s="60"/>
      <c r="M168" s="60"/>
      <c r="N168" s="60"/>
      <c r="O168" s="60"/>
    </row>
    <row r="169" spans="5:15" s="59" customFormat="1" ht="12.75">
      <c r="E169" s="60"/>
      <c r="F169" s="60"/>
      <c r="G169" s="60"/>
      <c r="H169" s="60"/>
      <c r="L169" s="60"/>
      <c r="M169" s="60"/>
      <c r="N169" s="60"/>
      <c r="O169" s="60"/>
    </row>
    <row r="170" spans="5:15" s="59" customFormat="1" ht="12.75">
      <c r="E170" s="60"/>
      <c r="F170" s="60"/>
      <c r="G170" s="60"/>
      <c r="H170" s="60"/>
      <c r="L170" s="60"/>
      <c r="M170" s="60"/>
      <c r="N170" s="60"/>
      <c r="O170" s="60"/>
    </row>
    <row r="171" spans="5:15" s="59" customFormat="1" ht="12.75">
      <c r="E171" s="60"/>
      <c r="F171" s="60"/>
      <c r="G171" s="60"/>
      <c r="H171" s="60"/>
      <c r="L171" s="60"/>
      <c r="M171" s="60"/>
      <c r="N171" s="60"/>
      <c r="O171" s="60"/>
    </row>
    <row r="172" spans="5:15" s="59" customFormat="1" ht="12.75">
      <c r="E172" s="60"/>
      <c r="F172" s="60"/>
      <c r="G172" s="60"/>
      <c r="H172" s="60"/>
      <c r="L172" s="60"/>
      <c r="M172" s="60"/>
      <c r="N172" s="60"/>
      <c r="O172" s="60"/>
    </row>
    <row r="173" spans="5:15" s="59" customFormat="1" ht="12.75">
      <c r="E173" s="60"/>
      <c r="F173" s="60"/>
      <c r="G173" s="60"/>
      <c r="H173" s="60"/>
      <c r="L173" s="60"/>
      <c r="M173" s="60"/>
      <c r="N173" s="60"/>
      <c r="O173" s="60"/>
    </row>
    <row r="174" spans="5:15" s="59" customFormat="1" ht="12.75">
      <c r="E174" s="60"/>
      <c r="F174" s="60"/>
      <c r="G174" s="60"/>
      <c r="H174" s="60"/>
      <c r="L174" s="60"/>
      <c r="M174" s="60"/>
      <c r="N174" s="60"/>
      <c r="O174" s="60"/>
    </row>
    <row r="175" spans="5:15" s="59" customFormat="1" ht="12.75">
      <c r="E175" s="60"/>
      <c r="F175" s="60"/>
      <c r="G175" s="60"/>
      <c r="H175" s="60"/>
      <c r="L175" s="60"/>
      <c r="M175" s="60"/>
      <c r="N175" s="60"/>
      <c r="O175" s="60"/>
    </row>
    <row r="176" spans="5:15" s="59" customFormat="1" ht="12.75">
      <c r="E176" s="60"/>
      <c r="F176" s="60"/>
      <c r="G176" s="60"/>
      <c r="H176" s="60"/>
      <c r="L176" s="60"/>
      <c r="M176" s="60"/>
      <c r="N176" s="60"/>
      <c r="O176" s="60"/>
    </row>
    <row r="177" spans="5:15" s="59" customFormat="1" ht="12.75">
      <c r="E177" s="60"/>
      <c r="F177" s="60"/>
      <c r="G177" s="60"/>
      <c r="H177" s="60"/>
      <c r="L177" s="60"/>
      <c r="M177" s="60"/>
      <c r="N177" s="60"/>
      <c r="O177" s="60"/>
    </row>
    <row r="178" spans="5:15" s="59" customFormat="1" ht="12.75">
      <c r="E178" s="60"/>
      <c r="F178" s="60"/>
      <c r="G178" s="60"/>
      <c r="H178" s="60"/>
      <c r="L178" s="60"/>
      <c r="M178" s="60"/>
      <c r="N178" s="60"/>
      <c r="O178" s="60"/>
    </row>
    <row r="179" spans="5:15" s="59" customFormat="1" ht="12.75">
      <c r="E179" s="60"/>
      <c r="F179" s="60"/>
      <c r="G179" s="60"/>
      <c r="H179" s="60"/>
      <c r="L179" s="60"/>
      <c r="M179" s="60"/>
      <c r="N179" s="60"/>
      <c r="O179" s="60"/>
    </row>
    <row r="180" spans="5:15" s="59" customFormat="1" ht="12.75">
      <c r="E180" s="60"/>
      <c r="F180" s="60"/>
      <c r="G180" s="60"/>
      <c r="H180" s="60"/>
      <c r="L180" s="60"/>
      <c r="M180" s="60"/>
      <c r="N180" s="60"/>
      <c r="O180" s="60"/>
    </row>
    <row r="181" spans="5:15" s="59" customFormat="1" ht="12.75">
      <c r="E181" s="60"/>
      <c r="F181" s="60"/>
      <c r="G181" s="60"/>
      <c r="H181" s="60"/>
      <c r="L181" s="60"/>
      <c r="M181" s="60"/>
      <c r="N181" s="60"/>
      <c r="O181" s="60"/>
    </row>
    <row r="182" spans="5:15" s="59" customFormat="1" ht="12.75">
      <c r="E182" s="60"/>
      <c r="F182" s="60"/>
      <c r="G182" s="60"/>
      <c r="H182" s="60"/>
      <c r="L182" s="60"/>
      <c r="M182" s="60"/>
      <c r="N182" s="60"/>
      <c r="O182" s="60"/>
    </row>
    <row r="183" spans="5:15" s="59" customFormat="1" ht="12.75">
      <c r="E183" s="60"/>
      <c r="F183" s="60"/>
      <c r="G183" s="60"/>
      <c r="H183" s="60"/>
      <c r="L183" s="60"/>
      <c r="M183" s="60"/>
      <c r="N183" s="60"/>
      <c r="O183" s="60"/>
    </row>
    <row r="184" spans="5:15" s="59" customFormat="1" ht="12.75">
      <c r="E184" s="60"/>
      <c r="F184" s="60"/>
      <c r="G184" s="60"/>
      <c r="H184" s="60"/>
      <c r="L184" s="60"/>
      <c r="M184" s="60"/>
      <c r="N184" s="60"/>
      <c r="O184" s="60"/>
    </row>
    <row r="185" spans="5:15" s="59" customFormat="1" ht="12.75">
      <c r="E185" s="60"/>
      <c r="F185" s="60"/>
      <c r="G185" s="60"/>
      <c r="H185" s="60"/>
      <c r="L185" s="60"/>
      <c r="M185" s="60"/>
      <c r="N185" s="60"/>
      <c r="O185" s="60"/>
    </row>
    <row r="186" spans="5:15" s="59" customFormat="1" ht="12.75">
      <c r="E186" s="60"/>
      <c r="F186" s="60"/>
      <c r="G186" s="60"/>
      <c r="H186" s="60"/>
      <c r="L186" s="60"/>
      <c r="M186" s="60"/>
      <c r="N186" s="60"/>
      <c r="O186" s="60"/>
    </row>
    <row r="187" spans="5:15" s="59" customFormat="1" ht="12.75">
      <c r="E187" s="60"/>
      <c r="F187" s="60"/>
      <c r="G187" s="60"/>
      <c r="H187" s="60"/>
      <c r="L187" s="60"/>
      <c r="M187" s="60"/>
      <c r="N187" s="60"/>
      <c r="O187" s="60"/>
    </row>
    <row r="188" spans="5:15" s="59" customFormat="1" ht="12.75">
      <c r="E188" s="60"/>
      <c r="F188" s="60"/>
      <c r="G188" s="60"/>
      <c r="H188" s="60"/>
      <c r="L188" s="60"/>
      <c r="M188" s="60"/>
      <c r="N188" s="60"/>
      <c r="O188" s="60"/>
    </row>
    <row r="189" spans="5:15" s="59" customFormat="1" ht="12.75">
      <c r="E189" s="60"/>
      <c r="F189" s="60"/>
      <c r="G189" s="60"/>
      <c r="H189" s="60"/>
      <c r="L189" s="60"/>
      <c r="M189" s="60"/>
      <c r="N189" s="60"/>
      <c r="O189" s="60"/>
    </row>
    <row r="190" spans="5:15" s="59" customFormat="1" ht="12.75">
      <c r="E190" s="60"/>
      <c r="F190" s="60"/>
      <c r="G190" s="60"/>
      <c r="H190" s="60"/>
      <c r="L190" s="60"/>
      <c r="M190" s="60"/>
      <c r="N190" s="60"/>
      <c r="O190" s="60"/>
    </row>
    <row r="191" spans="5:15" s="59" customFormat="1" ht="12.75">
      <c r="E191" s="60"/>
      <c r="F191" s="60"/>
      <c r="G191" s="60"/>
      <c r="H191" s="60"/>
      <c r="L191" s="60"/>
      <c r="M191" s="60"/>
      <c r="N191" s="60"/>
      <c r="O191" s="60"/>
    </row>
    <row r="192" spans="5:15" s="59" customFormat="1" ht="12.75">
      <c r="E192" s="60"/>
      <c r="F192" s="60"/>
      <c r="G192" s="60"/>
      <c r="H192" s="60"/>
      <c r="L192" s="60"/>
      <c r="M192" s="60"/>
      <c r="N192" s="60"/>
      <c r="O192" s="60"/>
    </row>
    <row r="193" spans="5:15" s="59" customFormat="1" ht="12.75">
      <c r="E193" s="60"/>
      <c r="F193" s="60"/>
      <c r="G193" s="60"/>
      <c r="H193" s="60"/>
      <c r="L193" s="60"/>
      <c r="M193" s="60"/>
      <c r="N193" s="60"/>
      <c r="O193" s="60"/>
    </row>
    <row r="194" spans="5:15" s="59" customFormat="1" ht="12.75">
      <c r="E194" s="60"/>
      <c r="F194" s="60"/>
      <c r="G194" s="60"/>
      <c r="H194" s="60"/>
      <c r="L194" s="60"/>
      <c r="M194" s="60"/>
      <c r="N194" s="60"/>
      <c r="O194" s="60"/>
    </row>
    <row r="195" spans="5:15" s="59" customFormat="1" ht="12.75">
      <c r="E195" s="60"/>
      <c r="F195" s="60"/>
      <c r="G195" s="60"/>
      <c r="H195" s="60"/>
      <c r="L195" s="60"/>
      <c r="M195" s="60"/>
      <c r="N195" s="60"/>
      <c r="O195" s="60"/>
    </row>
    <row r="196" spans="5:15" s="59" customFormat="1" ht="12.75">
      <c r="E196" s="60"/>
      <c r="F196" s="60"/>
      <c r="G196" s="60"/>
      <c r="H196" s="60"/>
      <c r="L196" s="60"/>
      <c r="M196" s="60"/>
      <c r="N196" s="60"/>
      <c r="O196" s="60"/>
    </row>
    <row r="197" spans="5:15" s="59" customFormat="1" ht="12.75">
      <c r="E197" s="60"/>
      <c r="F197" s="60"/>
      <c r="G197" s="60"/>
      <c r="H197" s="60"/>
      <c r="L197" s="60"/>
      <c r="M197" s="60"/>
      <c r="N197" s="60"/>
      <c r="O197" s="60"/>
    </row>
    <row r="198" spans="5:15" s="59" customFormat="1" ht="12.75">
      <c r="E198" s="60"/>
      <c r="F198" s="60"/>
      <c r="G198" s="60"/>
      <c r="H198" s="60"/>
      <c r="L198" s="60"/>
      <c r="M198" s="60"/>
      <c r="N198" s="60"/>
      <c r="O198" s="60"/>
    </row>
    <row r="199" spans="5:15" s="59" customFormat="1" ht="12.75">
      <c r="E199" s="60"/>
      <c r="F199" s="60"/>
      <c r="G199" s="60"/>
      <c r="H199" s="60"/>
      <c r="L199" s="60"/>
      <c r="M199" s="60"/>
      <c r="N199" s="60"/>
      <c r="O199" s="60"/>
    </row>
    <row r="200" spans="5:15" s="59" customFormat="1" ht="12.75">
      <c r="E200" s="60"/>
      <c r="F200" s="60"/>
      <c r="G200" s="60"/>
      <c r="H200" s="60"/>
      <c r="L200" s="60"/>
      <c r="M200" s="60"/>
      <c r="N200" s="60"/>
      <c r="O200" s="60"/>
    </row>
    <row r="201" spans="5:15" s="59" customFormat="1" ht="12.75">
      <c r="E201" s="60"/>
      <c r="F201" s="60"/>
      <c r="G201" s="60"/>
      <c r="H201" s="60"/>
      <c r="L201" s="60"/>
      <c r="M201" s="60"/>
      <c r="N201" s="60"/>
      <c r="O201" s="60"/>
    </row>
    <row r="202" spans="5:15" s="59" customFormat="1" ht="12.75">
      <c r="E202" s="60"/>
      <c r="F202" s="60"/>
      <c r="G202" s="60"/>
      <c r="H202" s="60"/>
      <c r="L202" s="60"/>
      <c r="M202" s="60"/>
      <c r="N202" s="60"/>
      <c r="O202" s="60"/>
    </row>
    <row r="203" spans="5:15" s="59" customFormat="1" ht="12.75">
      <c r="E203" s="60"/>
      <c r="F203" s="60"/>
      <c r="G203" s="60"/>
      <c r="H203" s="60"/>
      <c r="L203" s="60"/>
      <c r="M203" s="60"/>
      <c r="N203" s="60"/>
      <c r="O203" s="60"/>
    </row>
    <row r="204" spans="5:15" s="59" customFormat="1" ht="12.75">
      <c r="E204" s="60"/>
      <c r="F204" s="60"/>
      <c r="G204" s="60"/>
      <c r="H204" s="60"/>
      <c r="L204" s="60"/>
      <c r="M204" s="60"/>
      <c r="N204" s="60"/>
      <c r="O204" s="60"/>
    </row>
    <row r="205" spans="5:15" s="59" customFormat="1" ht="12.75">
      <c r="E205" s="60"/>
      <c r="F205" s="60"/>
      <c r="G205" s="60"/>
      <c r="H205" s="60"/>
      <c r="L205" s="60"/>
      <c r="M205" s="60"/>
      <c r="N205" s="60"/>
      <c r="O205" s="60"/>
    </row>
    <row r="206" spans="5:15" s="59" customFormat="1" ht="12.75">
      <c r="E206" s="60"/>
      <c r="F206" s="60"/>
      <c r="G206" s="60"/>
      <c r="H206" s="60"/>
      <c r="L206" s="60"/>
      <c r="M206" s="60"/>
      <c r="N206" s="60"/>
      <c r="O206" s="60"/>
    </row>
    <row r="207" spans="5:15" s="59" customFormat="1" ht="12.75">
      <c r="E207" s="60"/>
      <c r="F207" s="60"/>
      <c r="G207" s="60"/>
      <c r="H207" s="60"/>
      <c r="L207" s="60"/>
      <c r="M207" s="60"/>
      <c r="N207" s="60"/>
      <c r="O207" s="60"/>
    </row>
    <row r="208" spans="5:15" s="59" customFormat="1" ht="12.75">
      <c r="E208" s="60"/>
      <c r="F208" s="60"/>
      <c r="G208" s="60"/>
      <c r="H208" s="60"/>
      <c r="L208" s="60"/>
      <c r="M208" s="60"/>
      <c r="N208" s="60"/>
      <c r="O208" s="60"/>
    </row>
    <row r="209" spans="5:15" s="59" customFormat="1" ht="12.75">
      <c r="E209" s="60"/>
      <c r="F209" s="60"/>
      <c r="G209" s="60"/>
      <c r="H209" s="60"/>
      <c r="L209" s="60"/>
      <c r="M209" s="60"/>
      <c r="N209" s="60"/>
      <c r="O209" s="60"/>
    </row>
    <row r="210" spans="5:15" s="59" customFormat="1" ht="12.75">
      <c r="E210" s="60"/>
      <c r="F210" s="60"/>
      <c r="G210" s="60"/>
      <c r="H210" s="60"/>
      <c r="L210" s="60"/>
      <c r="M210" s="60"/>
      <c r="N210" s="60"/>
      <c r="O210" s="60"/>
    </row>
    <row r="211" spans="5:15" s="59" customFormat="1" ht="12.75">
      <c r="E211" s="60"/>
      <c r="F211" s="60"/>
      <c r="G211" s="60"/>
      <c r="H211" s="60"/>
      <c r="L211" s="60"/>
      <c r="M211" s="60"/>
      <c r="N211" s="60"/>
      <c r="O211" s="60"/>
    </row>
    <row r="212" spans="5:15" s="59" customFormat="1" ht="12.75">
      <c r="E212" s="60"/>
      <c r="F212" s="60"/>
      <c r="G212" s="60"/>
      <c r="H212" s="60"/>
      <c r="L212" s="60"/>
      <c r="M212" s="60"/>
      <c r="N212" s="60"/>
      <c r="O212" s="60"/>
    </row>
    <row r="213" spans="5:15" s="59" customFormat="1" ht="12.75">
      <c r="E213" s="60"/>
      <c r="F213" s="60"/>
      <c r="G213" s="60"/>
      <c r="H213" s="60"/>
      <c r="L213" s="60"/>
      <c r="M213" s="60"/>
      <c r="N213" s="60"/>
      <c r="O213" s="60"/>
    </row>
    <row r="214" spans="5:15" s="59" customFormat="1" ht="12.75">
      <c r="E214" s="60"/>
      <c r="F214" s="60"/>
      <c r="G214" s="60"/>
      <c r="H214" s="60"/>
      <c r="L214" s="60"/>
      <c r="M214" s="60"/>
      <c r="N214" s="60"/>
      <c r="O214" s="60"/>
    </row>
    <row r="215" spans="5:15" s="59" customFormat="1" ht="12.75">
      <c r="E215" s="60"/>
      <c r="F215" s="60"/>
      <c r="G215" s="60"/>
      <c r="H215" s="60"/>
      <c r="L215" s="60"/>
      <c r="M215" s="60"/>
      <c r="N215" s="60"/>
      <c r="O215" s="60"/>
    </row>
    <row r="216" spans="5:15" s="59" customFormat="1" ht="12.75">
      <c r="E216" s="60"/>
      <c r="F216" s="60"/>
      <c r="G216" s="60"/>
      <c r="H216" s="60"/>
      <c r="L216" s="60"/>
      <c r="M216" s="60"/>
      <c r="N216" s="60"/>
      <c r="O216" s="60"/>
    </row>
    <row r="217" spans="5:15" s="59" customFormat="1" ht="12.75">
      <c r="E217" s="60"/>
      <c r="F217" s="60"/>
      <c r="G217" s="60"/>
      <c r="H217" s="60"/>
      <c r="L217" s="60"/>
      <c r="M217" s="60"/>
      <c r="N217" s="60"/>
      <c r="O217" s="60"/>
    </row>
    <row r="218" spans="5:15" s="59" customFormat="1" ht="12.75">
      <c r="E218" s="60"/>
      <c r="F218" s="60"/>
      <c r="G218" s="60"/>
      <c r="H218" s="60"/>
      <c r="L218" s="60"/>
      <c r="M218" s="60"/>
      <c r="N218" s="60"/>
      <c r="O218" s="60"/>
    </row>
    <row r="219" spans="5:15" s="59" customFormat="1" ht="12.75">
      <c r="E219" s="60"/>
      <c r="F219" s="60"/>
      <c r="G219" s="60"/>
      <c r="H219" s="60"/>
      <c r="L219" s="60"/>
      <c r="M219" s="60"/>
      <c r="N219" s="60"/>
      <c r="O219" s="60"/>
    </row>
  </sheetData>
  <sheetProtection selectLockedCells="1" selectUnlockedCells="1"/>
  <mergeCells count="13">
    <mergeCell ref="A1:H1"/>
    <mergeCell ref="A2:H2"/>
    <mergeCell ref="A3:H3"/>
    <mergeCell ref="A77:H77"/>
    <mergeCell ref="C5:D5"/>
    <mergeCell ref="E5:H5"/>
    <mergeCell ref="L5:O5"/>
    <mergeCell ref="T1:W4"/>
    <mergeCell ref="T5:W5"/>
    <mergeCell ref="E4:H4"/>
    <mergeCell ref="P1:S4"/>
    <mergeCell ref="P5:S5"/>
    <mergeCell ref="L1:O4"/>
  </mergeCells>
  <printOptions gridLines="1" horizontalCentered="1"/>
  <pageMargins left="0.2361111111111111" right="0.19652777777777777" top="0.5902777777777778" bottom="0.7875" header="0.5118055555555555" footer="0.5118055555555555"/>
  <pageSetup horizontalDpi="300" verticalDpi="300" orientation="landscape" paperSize="9" scale="77" r:id="rId1"/>
  <rowBreaks count="1" manualBreakCount="1"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3"/>
  <sheetViews>
    <sheetView zoomScalePageLayoutView="0" workbookViewId="0" topLeftCell="L56">
      <selection activeCell="W72" sqref="W72"/>
    </sheetView>
  </sheetViews>
  <sheetFormatPr defaultColWidth="9.25390625" defaultRowHeight="12.75"/>
  <cols>
    <col min="1" max="1" width="3.125" style="1" customWidth="1"/>
    <col min="2" max="2" width="43.75390625" style="1" customWidth="1"/>
    <col min="3" max="5" width="0" style="1" hidden="1" customWidth="1"/>
    <col min="6" max="21" width="9.75390625" style="62" customWidth="1"/>
    <col min="22" max="16384" width="9.25390625" style="1" customWidth="1"/>
  </cols>
  <sheetData>
    <row r="1" spans="1:21" ht="25.5" customHeight="1">
      <c r="A1" s="238" t="s">
        <v>83</v>
      </c>
      <c r="B1" s="238"/>
      <c r="C1" s="238"/>
      <c r="D1" s="238"/>
      <c r="E1" s="238"/>
      <c r="F1" s="238"/>
      <c r="G1" s="238"/>
      <c r="H1" s="238"/>
      <c r="I1" s="238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ht="13.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8.75" customHeight="1">
      <c r="A3" s="240" t="s">
        <v>84</v>
      </c>
      <c r="B3" s="240"/>
      <c r="C3" s="240"/>
      <c r="D3" s="240"/>
      <c r="E3" s="240"/>
      <c r="F3" s="240"/>
      <c r="G3" s="240"/>
      <c r="H3" s="240"/>
      <c r="I3" s="240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6" customHeight="1" thickBot="1">
      <c r="A4" s="2"/>
      <c r="B4" s="3"/>
      <c r="C4" s="3"/>
      <c r="D4" s="3"/>
      <c r="E4" s="3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1:21" s="6" customFormat="1" ht="12" customHeight="1" thickBot="1">
      <c r="A5" s="4"/>
      <c r="B5" s="63"/>
      <c r="C5" s="230"/>
      <c r="D5" s="230"/>
      <c r="E5" s="230"/>
      <c r="F5" s="230" t="s">
        <v>3</v>
      </c>
      <c r="G5" s="230"/>
      <c r="H5" s="230"/>
      <c r="I5" s="230"/>
      <c r="J5" s="242" t="s">
        <v>158</v>
      </c>
      <c r="K5" s="242"/>
      <c r="L5" s="242"/>
      <c r="M5" s="242"/>
      <c r="N5" s="242" t="s">
        <v>159</v>
      </c>
      <c r="O5" s="242"/>
      <c r="P5" s="242"/>
      <c r="Q5" s="242"/>
      <c r="R5" s="242" t="s">
        <v>162</v>
      </c>
      <c r="S5" s="242"/>
      <c r="T5" s="242"/>
      <c r="U5" s="242"/>
    </row>
    <row r="6" spans="1:21" ht="48" customHeight="1" thickBot="1">
      <c r="A6" s="7" t="s">
        <v>5</v>
      </c>
      <c r="B6" s="64" t="s">
        <v>6</v>
      </c>
      <c r="C6" s="9" t="s">
        <v>7</v>
      </c>
      <c r="D6" s="10" t="s">
        <v>8</v>
      </c>
      <c r="E6" s="11" t="s">
        <v>11</v>
      </c>
      <c r="F6" s="9" t="s">
        <v>9</v>
      </c>
      <c r="G6" s="10" t="s">
        <v>85</v>
      </c>
      <c r="H6" s="10" t="s">
        <v>86</v>
      </c>
      <c r="I6" s="11" t="s">
        <v>11</v>
      </c>
      <c r="J6" s="9" t="s">
        <v>9</v>
      </c>
      <c r="K6" s="10" t="s">
        <v>85</v>
      </c>
      <c r="L6" s="10" t="s">
        <v>86</v>
      </c>
      <c r="M6" s="11" t="s">
        <v>11</v>
      </c>
      <c r="N6" s="9" t="s">
        <v>9</v>
      </c>
      <c r="O6" s="10" t="s">
        <v>85</v>
      </c>
      <c r="P6" s="10" t="s">
        <v>86</v>
      </c>
      <c r="Q6" s="11" t="s">
        <v>11</v>
      </c>
      <c r="R6" s="9" t="s">
        <v>9</v>
      </c>
      <c r="S6" s="10" t="s">
        <v>85</v>
      </c>
      <c r="T6" s="10" t="s">
        <v>86</v>
      </c>
      <c r="U6" s="11" t="s">
        <v>11</v>
      </c>
    </row>
    <row r="7" spans="1:21" s="16" customFormat="1" ht="10.5" customHeight="1" thickBot="1">
      <c r="A7" s="65">
        <v>1</v>
      </c>
      <c r="B7" s="66">
        <v>2</v>
      </c>
      <c r="C7" s="14"/>
      <c r="D7" s="14"/>
      <c r="E7" s="15"/>
      <c r="F7" s="67">
        <v>4</v>
      </c>
      <c r="G7" s="67"/>
      <c r="H7" s="67">
        <v>5</v>
      </c>
      <c r="I7" s="68">
        <v>6</v>
      </c>
      <c r="J7" s="67">
        <v>4</v>
      </c>
      <c r="K7" s="67"/>
      <c r="L7" s="67">
        <v>5</v>
      </c>
      <c r="M7" s="68">
        <v>6</v>
      </c>
      <c r="N7" s="67">
        <v>4</v>
      </c>
      <c r="O7" s="67"/>
      <c r="P7" s="67">
        <v>5</v>
      </c>
      <c r="Q7" s="68">
        <v>6</v>
      </c>
      <c r="R7" s="67">
        <v>4</v>
      </c>
      <c r="S7" s="67"/>
      <c r="T7" s="67">
        <v>5</v>
      </c>
      <c r="U7" s="68">
        <v>6</v>
      </c>
    </row>
    <row r="8" spans="1:21" s="21" customFormat="1" ht="12" customHeight="1">
      <c r="A8" s="69" t="s">
        <v>12</v>
      </c>
      <c r="B8" s="70" t="s">
        <v>13</v>
      </c>
      <c r="C8" s="19"/>
      <c r="D8" s="19"/>
      <c r="E8" s="19"/>
      <c r="F8" s="71"/>
      <c r="G8" s="72"/>
      <c r="H8" s="72"/>
      <c r="I8" s="73"/>
      <c r="J8" s="71"/>
      <c r="K8" s="72"/>
      <c r="L8" s="72"/>
      <c r="M8" s="73"/>
      <c r="N8" s="71"/>
      <c r="O8" s="72"/>
      <c r="P8" s="72"/>
      <c r="Q8" s="73"/>
      <c r="R8" s="71"/>
      <c r="S8" s="72"/>
      <c r="T8" s="72"/>
      <c r="U8" s="73"/>
    </row>
    <row r="9" spans="1:21" ht="9" customHeight="1">
      <c r="A9" s="74">
        <v>1</v>
      </c>
      <c r="B9" s="75" t="s">
        <v>14</v>
      </c>
      <c r="C9" s="24"/>
      <c r="D9" s="25"/>
      <c r="E9" s="28"/>
      <c r="F9" s="76">
        <v>0</v>
      </c>
      <c r="G9" s="77">
        <f>+'5A bev műk'!H16</f>
        <v>4311</v>
      </c>
      <c r="H9" s="77"/>
      <c r="I9" s="78">
        <f aca="true" t="shared" si="0" ref="I9:I54">SUM(F9:H9)</f>
        <v>4311</v>
      </c>
      <c r="J9" s="76">
        <v>0</v>
      </c>
      <c r="K9" s="77">
        <f>+'5A bev műk'!H16</f>
        <v>4311</v>
      </c>
      <c r="L9" s="77"/>
      <c r="M9" s="78">
        <f aca="true" t="shared" si="1" ref="M9:M54">SUM(J9:L9)</f>
        <v>4311</v>
      </c>
      <c r="N9" s="76">
        <v>0</v>
      </c>
      <c r="O9" s="77">
        <f>+'5A bev műk'!L16</f>
        <v>4311</v>
      </c>
      <c r="P9" s="77"/>
      <c r="Q9" s="78">
        <f aca="true" t="shared" si="2" ref="Q9:Q54">SUM(N9:P9)</f>
        <v>4311</v>
      </c>
      <c r="R9" s="76">
        <v>0</v>
      </c>
      <c r="S9" s="77">
        <v>4311</v>
      </c>
      <c r="T9" s="77"/>
      <c r="U9" s="78">
        <f aca="true" t="shared" si="3" ref="U9:U54">SUM(R9:T9)</f>
        <v>4311</v>
      </c>
    </row>
    <row r="10" spans="1:21" ht="9" customHeight="1">
      <c r="A10" s="74">
        <v>2</v>
      </c>
      <c r="B10" s="75" t="s">
        <v>15</v>
      </c>
      <c r="C10" s="24"/>
      <c r="D10" s="25"/>
      <c r="E10" s="28"/>
      <c r="F10" s="76">
        <f>+'[1]3 bev2011'!$H$90/1.27</f>
        <v>17073.94488188976</v>
      </c>
      <c r="G10" s="77"/>
      <c r="H10" s="77">
        <f>+'5A bev műk'!E9+'5A bev műk'!E15/1.27+'5A bev műk'!E19/1.27+'5A bev műk'!E8+'5A bev műk'!E11+'5A bev műk'!E12+'5A bev műk'!E13+'5A bev műk'!E10</f>
        <v>25661.181102362207</v>
      </c>
      <c r="I10" s="78">
        <f t="shared" si="0"/>
        <v>42735.125984251965</v>
      </c>
      <c r="J10" s="76">
        <f>+'[1]3 bev2011'!$H$90/1.27</f>
        <v>17073.94488188976</v>
      </c>
      <c r="K10" s="77"/>
      <c r="L10" s="77">
        <f>+'5A bev műk'!I9+'5A bev műk'!I15/1.27+'5A bev műk'!I19/1.27+'5A bev műk'!I8+'5A bev műk'!I11+'5A bev műk'!I12+'5A bev műk'!I13+'5A bev műk'!I10</f>
        <v>25661.181102362207</v>
      </c>
      <c r="M10" s="78">
        <f t="shared" si="1"/>
        <v>42735.125984251965</v>
      </c>
      <c r="N10" s="76">
        <f>+'[1]3 bev2011'!$H$90/1.27</f>
        <v>17073.94488188976</v>
      </c>
      <c r="O10" s="77"/>
      <c r="P10" s="77">
        <f>+'5A bev műk'!M9+'5A bev műk'!M15/1.27+'5A bev műk'!M19/1.27+'5A bev műk'!M8+'5A bev műk'!M11+'5A bev műk'!M12+'5A bev műk'!M13+'5A bev műk'!M10</f>
        <v>25661.181102362207</v>
      </c>
      <c r="Q10" s="78">
        <f t="shared" si="2"/>
        <v>42735.125984251965</v>
      </c>
      <c r="R10" s="76">
        <v>17073.94488188976</v>
      </c>
      <c r="S10" s="77"/>
      <c r="T10" s="77">
        <v>25661.181102362207</v>
      </c>
      <c r="U10" s="78">
        <f t="shared" si="3"/>
        <v>42735.125984251965</v>
      </c>
    </row>
    <row r="11" spans="1:21" ht="9" customHeight="1">
      <c r="A11" s="74">
        <v>3</v>
      </c>
      <c r="B11" s="75" t="s">
        <v>16</v>
      </c>
      <c r="C11" s="24"/>
      <c r="D11" s="25"/>
      <c r="E11" s="28"/>
      <c r="F11" s="76">
        <f>+F10*0.27</f>
        <v>4609.965118110236</v>
      </c>
      <c r="G11" s="77"/>
      <c r="H11" s="77">
        <f>149+1592+1</f>
        <v>1742</v>
      </c>
      <c r="I11" s="78">
        <f t="shared" si="0"/>
        <v>6351.965118110236</v>
      </c>
      <c r="J11" s="76">
        <f>+J10*0.27</f>
        <v>4609.965118110236</v>
      </c>
      <c r="K11" s="77"/>
      <c r="L11" s="77">
        <f>149+1592+1</f>
        <v>1742</v>
      </c>
      <c r="M11" s="78">
        <f t="shared" si="1"/>
        <v>6351.965118110236</v>
      </c>
      <c r="N11" s="76">
        <f>+N10*0.27</f>
        <v>4609.965118110236</v>
      </c>
      <c r="O11" s="77"/>
      <c r="P11" s="77">
        <f>149+1592+1</f>
        <v>1742</v>
      </c>
      <c r="Q11" s="78">
        <f t="shared" si="2"/>
        <v>6351.965118110236</v>
      </c>
      <c r="R11" s="76">
        <v>4609.965118110236</v>
      </c>
      <c r="S11" s="77"/>
      <c r="T11" s="77">
        <v>1742</v>
      </c>
      <c r="U11" s="78">
        <f t="shared" si="3"/>
        <v>6351.965118110236</v>
      </c>
    </row>
    <row r="12" spans="1:21" ht="9" customHeight="1">
      <c r="A12" s="74">
        <v>4</v>
      </c>
      <c r="B12" s="75" t="s">
        <v>17</v>
      </c>
      <c r="C12" s="24"/>
      <c r="D12" s="25"/>
      <c r="E12" s="28"/>
      <c r="F12" s="76">
        <v>0</v>
      </c>
      <c r="G12" s="77"/>
      <c r="H12" s="77">
        <f>+'5A bev műk'!E25</f>
        <v>5500</v>
      </c>
      <c r="I12" s="78">
        <f t="shared" si="0"/>
        <v>5500</v>
      </c>
      <c r="J12" s="76">
        <v>0</v>
      </c>
      <c r="K12" s="77"/>
      <c r="L12" s="77">
        <f>+'5A bev műk'!I25</f>
        <v>5500</v>
      </c>
      <c r="M12" s="78">
        <f t="shared" si="1"/>
        <v>5500</v>
      </c>
      <c r="N12" s="76">
        <v>0</v>
      </c>
      <c r="O12" s="77"/>
      <c r="P12" s="77">
        <f>+'5A bev műk'!M25</f>
        <v>5500</v>
      </c>
      <c r="Q12" s="78">
        <f t="shared" si="2"/>
        <v>5500</v>
      </c>
      <c r="R12" s="76">
        <v>0</v>
      </c>
      <c r="S12" s="77"/>
      <c r="T12" s="77">
        <v>5500</v>
      </c>
      <c r="U12" s="78">
        <f t="shared" si="3"/>
        <v>5500</v>
      </c>
    </row>
    <row r="13" spans="1:21" ht="9" customHeight="1">
      <c r="A13" s="74">
        <v>5</v>
      </c>
      <c r="B13" s="75" t="s">
        <v>18</v>
      </c>
      <c r="C13" s="24"/>
      <c r="D13" s="25"/>
      <c r="E13" s="28"/>
      <c r="F13" s="76">
        <f>+'[2]3 bev2011'!$I$95</f>
        <v>0</v>
      </c>
      <c r="G13" s="77"/>
      <c r="H13" s="77">
        <v>0</v>
      </c>
      <c r="I13" s="78">
        <f t="shared" si="0"/>
        <v>0</v>
      </c>
      <c r="J13" s="76">
        <f>+'[2]3 bev2011'!$I$95</f>
        <v>0</v>
      </c>
      <c r="K13" s="77"/>
      <c r="L13" s="77">
        <v>0</v>
      </c>
      <c r="M13" s="78">
        <f t="shared" si="1"/>
        <v>0</v>
      </c>
      <c r="N13" s="76">
        <f>+'[2]3 bev2011'!$I$95</f>
        <v>0</v>
      </c>
      <c r="O13" s="77"/>
      <c r="P13" s="77">
        <v>0</v>
      </c>
      <c r="Q13" s="78">
        <f t="shared" si="2"/>
        <v>0</v>
      </c>
      <c r="R13" s="76">
        <v>0</v>
      </c>
      <c r="S13" s="77"/>
      <c r="T13" s="77">
        <v>0</v>
      </c>
      <c r="U13" s="78">
        <f t="shared" si="3"/>
        <v>0</v>
      </c>
    </row>
    <row r="14" spans="1:21" s="21" customFormat="1" ht="9" customHeight="1">
      <c r="A14" s="69">
        <v>6</v>
      </c>
      <c r="B14" s="79" t="s">
        <v>19</v>
      </c>
      <c r="C14" s="28"/>
      <c r="D14" s="29"/>
      <c r="E14" s="28"/>
      <c r="F14" s="80">
        <f>SUM(F9:F13)</f>
        <v>21683.909999999996</v>
      </c>
      <c r="G14" s="81">
        <f>SUM(G9:G13)</f>
        <v>4311</v>
      </c>
      <c r="H14" s="81">
        <f>SUM(H9:H13)</f>
        <v>32903.18110236221</v>
      </c>
      <c r="I14" s="78">
        <f t="shared" si="0"/>
        <v>58898.0911023622</v>
      </c>
      <c r="J14" s="80">
        <f>SUM(J9:J13)</f>
        <v>21683.909999999996</v>
      </c>
      <c r="K14" s="81">
        <f>SUM(K9:K13)</f>
        <v>4311</v>
      </c>
      <c r="L14" s="81">
        <f>SUM(L9:L13)</f>
        <v>32903.18110236221</v>
      </c>
      <c r="M14" s="78">
        <f t="shared" si="1"/>
        <v>58898.0911023622</v>
      </c>
      <c r="N14" s="80">
        <f>SUM(N9:N13)</f>
        <v>21683.909999999996</v>
      </c>
      <c r="O14" s="81">
        <f>SUM(O9:O13)</f>
        <v>4311</v>
      </c>
      <c r="P14" s="81">
        <f>SUM(P9:P13)</f>
        <v>32903.18110236221</v>
      </c>
      <c r="Q14" s="78">
        <f t="shared" si="2"/>
        <v>58898.0911023622</v>
      </c>
      <c r="R14" s="80">
        <v>21683.909999999996</v>
      </c>
      <c r="S14" s="81">
        <v>4311</v>
      </c>
      <c r="T14" s="81">
        <v>32903.18110236221</v>
      </c>
      <c r="U14" s="78">
        <f t="shared" si="3"/>
        <v>58898.0911023622</v>
      </c>
    </row>
    <row r="15" spans="1:21" ht="9" customHeight="1">
      <c r="A15" s="74">
        <v>7</v>
      </c>
      <c r="B15" s="75" t="s">
        <v>20</v>
      </c>
      <c r="C15" s="30"/>
      <c r="D15" s="31"/>
      <c r="E15" s="28"/>
      <c r="F15" s="82">
        <v>0</v>
      </c>
      <c r="G15" s="83"/>
      <c r="H15" s="83">
        <f>+'5A bev műk'!E26</f>
        <v>104800</v>
      </c>
      <c r="I15" s="78">
        <f t="shared" si="0"/>
        <v>104800</v>
      </c>
      <c r="J15" s="82">
        <v>0</v>
      </c>
      <c r="K15" s="83"/>
      <c r="L15" s="83">
        <f>+'5A bev műk'!I26</f>
        <v>104800</v>
      </c>
      <c r="M15" s="78">
        <f t="shared" si="1"/>
        <v>104800</v>
      </c>
      <c r="N15" s="82">
        <v>0</v>
      </c>
      <c r="O15" s="83"/>
      <c r="P15" s="83">
        <f>+'5A bev műk'!M26</f>
        <v>104800</v>
      </c>
      <c r="Q15" s="78">
        <f t="shared" si="2"/>
        <v>104800</v>
      </c>
      <c r="R15" s="82">
        <v>0</v>
      </c>
      <c r="S15" s="83"/>
      <c r="T15" s="83">
        <v>104800</v>
      </c>
      <c r="U15" s="78">
        <f t="shared" si="3"/>
        <v>104800</v>
      </c>
    </row>
    <row r="16" spans="1:21" ht="9" customHeight="1">
      <c r="A16" s="74" t="s">
        <v>21</v>
      </c>
      <c r="B16" s="75" t="s">
        <v>87</v>
      </c>
      <c r="C16" s="30"/>
      <c r="D16" s="31"/>
      <c r="E16" s="28"/>
      <c r="F16" s="82">
        <v>0</v>
      </c>
      <c r="G16" s="83"/>
      <c r="H16" s="83">
        <f>+'5A bev műk'!E32</f>
        <v>49515.456999999995</v>
      </c>
      <c r="I16" s="78">
        <f t="shared" si="0"/>
        <v>49515.456999999995</v>
      </c>
      <c r="J16" s="82">
        <v>0</v>
      </c>
      <c r="K16" s="83"/>
      <c r="L16" s="83">
        <f>+'5A bev műk'!I32</f>
        <v>49515.456999999995</v>
      </c>
      <c r="M16" s="78">
        <f t="shared" si="1"/>
        <v>49515.456999999995</v>
      </c>
      <c r="N16" s="82">
        <v>0</v>
      </c>
      <c r="O16" s="83"/>
      <c r="P16" s="83">
        <f>+'5A bev műk'!M32</f>
        <v>49515.456999999995</v>
      </c>
      <c r="Q16" s="78">
        <f t="shared" si="2"/>
        <v>49515.456999999995</v>
      </c>
      <c r="R16" s="82">
        <v>0</v>
      </c>
      <c r="S16" s="83"/>
      <c r="T16" s="83">
        <v>49515.456999999995</v>
      </c>
      <c r="U16" s="78">
        <f t="shared" si="3"/>
        <v>49515.456999999995</v>
      </c>
    </row>
    <row r="17" spans="1:21" ht="9" customHeight="1">
      <c r="A17" s="74" t="s">
        <v>23</v>
      </c>
      <c r="B17" s="75" t="s">
        <v>88</v>
      </c>
      <c r="C17" s="30"/>
      <c r="D17" s="31"/>
      <c r="E17" s="28"/>
      <c r="F17" s="82">
        <v>0</v>
      </c>
      <c r="G17" s="83"/>
      <c r="H17" s="83">
        <f>+'5A bev műk'!E35</f>
        <v>25000</v>
      </c>
      <c r="I17" s="78">
        <f t="shared" si="0"/>
        <v>25000</v>
      </c>
      <c r="J17" s="82">
        <v>0</v>
      </c>
      <c r="K17" s="83"/>
      <c r="L17" s="83">
        <f>+'5A bev műk'!I35</f>
        <v>25000</v>
      </c>
      <c r="M17" s="78">
        <f t="shared" si="1"/>
        <v>25000</v>
      </c>
      <c r="N17" s="82">
        <v>0</v>
      </c>
      <c r="O17" s="83"/>
      <c r="P17" s="83">
        <f>+'5A bev műk'!M35</f>
        <v>25000</v>
      </c>
      <c r="Q17" s="78">
        <f t="shared" si="2"/>
        <v>25000</v>
      </c>
      <c r="R17" s="82">
        <v>0</v>
      </c>
      <c r="S17" s="83"/>
      <c r="T17" s="83">
        <v>25000</v>
      </c>
      <c r="U17" s="78">
        <f t="shared" si="3"/>
        <v>25000</v>
      </c>
    </row>
    <row r="18" spans="1:21" ht="9" customHeight="1">
      <c r="A18" s="74">
        <v>9</v>
      </c>
      <c r="B18" s="75" t="s">
        <v>25</v>
      </c>
      <c r="C18" s="30"/>
      <c r="D18" s="31"/>
      <c r="E18" s="28"/>
      <c r="F18" s="82">
        <v>0</v>
      </c>
      <c r="G18" s="83">
        <f>+'5A bev műk'!H36</f>
        <v>1151</v>
      </c>
      <c r="H18" s="83">
        <f>+'5A bev műk'!E36</f>
        <v>10</v>
      </c>
      <c r="I18" s="78">
        <f t="shared" si="0"/>
        <v>1161</v>
      </c>
      <c r="J18" s="82">
        <v>0</v>
      </c>
      <c r="K18" s="83">
        <f>+'5A bev műk'!H36</f>
        <v>1151</v>
      </c>
      <c r="L18" s="83">
        <f>+'5A bev műk'!I36</f>
        <v>10</v>
      </c>
      <c r="M18" s="78">
        <f t="shared" si="1"/>
        <v>1161</v>
      </c>
      <c r="N18" s="82">
        <v>0</v>
      </c>
      <c r="O18" s="83">
        <f>+'5A bev műk'!L36</f>
        <v>1151</v>
      </c>
      <c r="P18" s="83">
        <f>+'5A bev műk'!M36</f>
        <v>10</v>
      </c>
      <c r="Q18" s="78">
        <f t="shared" si="2"/>
        <v>1161</v>
      </c>
      <c r="R18" s="82">
        <v>0</v>
      </c>
      <c r="S18" s="83">
        <v>1151</v>
      </c>
      <c r="T18" s="83">
        <v>10</v>
      </c>
      <c r="U18" s="78">
        <f t="shared" si="3"/>
        <v>1161</v>
      </c>
    </row>
    <row r="19" spans="1:21" s="21" customFormat="1" ht="9" customHeight="1">
      <c r="A19" s="69">
        <v>10</v>
      </c>
      <c r="B19" s="79" t="s">
        <v>26</v>
      </c>
      <c r="C19" s="28"/>
      <c r="D19" s="29"/>
      <c r="E19" s="28"/>
      <c r="F19" s="80">
        <f>SUM(F15:F18)</f>
        <v>0</v>
      </c>
      <c r="G19" s="81">
        <f>SUM(G15:G18)</f>
        <v>1151</v>
      </c>
      <c r="H19" s="81">
        <f>SUM(H15:H18)</f>
        <v>179325.457</v>
      </c>
      <c r="I19" s="78">
        <f t="shared" si="0"/>
        <v>180476.457</v>
      </c>
      <c r="J19" s="80">
        <f>SUM(J15:J18)</f>
        <v>0</v>
      </c>
      <c r="K19" s="81">
        <f>SUM(K15:K18)</f>
        <v>1151</v>
      </c>
      <c r="L19" s="81">
        <f>SUM(L15:L18)</f>
        <v>179325.457</v>
      </c>
      <c r="M19" s="78">
        <f t="shared" si="1"/>
        <v>180476.457</v>
      </c>
      <c r="N19" s="80">
        <f>SUM(N15:N18)</f>
        <v>0</v>
      </c>
      <c r="O19" s="81">
        <f>SUM(O15:O18)</f>
        <v>1151</v>
      </c>
      <c r="P19" s="81">
        <f>SUM(P15:P18)</f>
        <v>179325.457</v>
      </c>
      <c r="Q19" s="78">
        <f t="shared" si="2"/>
        <v>180476.457</v>
      </c>
      <c r="R19" s="80">
        <v>0</v>
      </c>
      <c r="S19" s="81">
        <v>1151</v>
      </c>
      <c r="T19" s="81">
        <v>179325.457</v>
      </c>
      <c r="U19" s="78">
        <f t="shared" si="3"/>
        <v>180476.457</v>
      </c>
    </row>
    <row r="20" spans="1:21" ht="9" customHeight="1">
      <c r="A20" s="84">
        <v>11</v>
      </c>
      <c r="B20" s="85" t="s">
        <v>27</v>
      </c>
      <c r="C20" s="24"/>
      <c r="D20" s="25"/>
      <c r="E20" s="28"/>
      <c r="F20" s="76">
        <v>0</v>
      </c>
      <c r="G20" s="77"/>
      <c r="H20" s="77"/>
      <c r="I20" s="78">
        <f t="shared" si="0"/>
        <v>0</v>
      </c>
      <c r="J20" s="76">
        <v>0</v>
      </c>
      <c r="K20" s="77"/>
      <c r="L20" s="77"/>
      <c r="M20" s="78">
        <f t="shared" si="1"/>
        <v>0</v>
      </c>
      <c r="N20" s="76">
        <v>0</v>
      </c>
      <c r="O20" s="77"/>
      <c r="P20" s="77"/>
      <c r="Q20" s="78">
        <f t="shared" si="2"/>
        <v>0</v>
      </c>
      <c r="R20" s="76">
        <v>0</v>
      </c>
      <c r="S20" s="77"/>
      <c r="T20" s="77"/>
      <c r="U20" s="78">
        <f t="shared" si="3"/>
        <v>0</v>
      </c>
    </row>
    <row r="21" spans="1:21" ht="9" customHeight="1">
      <c r="A21" s="84">
        <v>12</v>
      </c>
      <c r="B21" s="85" t="s">
        <v>28</v>
      </c>
      <c r="C21" s="24"/>
      <c r="D21" s="25"/>
      <c r="E21" s="28"/>
      <c r="F21" s="76">
        <v>0</v>
      </c>
      <c r="G21" s="77"/>
      <c r="H21" s="77"/>
      <c r="I21" s="78">
        <f t="shared" si="0"/>
        <v>0</v>
      </c>
      <c r="J21" s="76">
        <v>0</v>
      </c>
      <c r="K21" s="77"/>
      <c r="L21" s="77"/>
      <c r="M21" s="78">
        <f t="shared" si="1"/>
        <v>0</v>
      </c>
      <c r="N21" s="76">
        <v>0</v>
      </c>
      <c r="O21" s="77"/>
      <c r="P21" s="77"/>
      <c r="Q21" s="78">
        <f t="shared" si="2"/>
        <v>0</v>
      </c>
      <c r="R21" s="76">
        <v>0</v>
      </c>
      <c r="S21" s="77"/>
      <c r="T21" s="77"/>
      <c r="U21" s="78">
        <f t="shared" si="3"/>
        <v>0</v>
      </c>
    </row>
    <row r="22" spans="1:21" ht="9" customHeight="1">
      <c r="A22" s="69">
        <v>13</v>
      </c>
      <c r="B22" s="79" t="s">
        <v>29</v>
      </c>
      <c r="C22" s="28"/>
      <c r="D22" s="29"/>
      <c r="E22" s="28"/>
      <c r="F22" s="80">
        <f>SUM(F20:F21)</f>
        <v>0</v>
      </c>
      <c r="G22" s="81">
        <f>SUM(G20:G21)</f>
        <v>0</v>
      </c>
      <c r="H22" s="81">
        <f>SUM(H20:H21)</f>
        <v>0</v>
      </c>
      <c r="I22" s="78">
        <f t="shared" si="0"/>
        <v>0</v>
      </c>
      <c r="J22" s="80">
        <f>SUM(J20:J21)</f>
        <v>0</v>
      </c>
      <c r="K22" s="81">
        <f>SUM(K20:K21)</f>
        <v>0</v>
      </c>
      <c r="L22" s="81">
        <f>SUM(L20:L21)</f>
        <v>0</v>
      </c>
      <c r="M22" s="78">
        <f t="shared" si="1"/>
        <v>0</v>
      </c>
      <c r="N22" s="80">
        <f>SUM(N20:N21)</f>
        <v>0</v>
      </c>
      <c r="O22" s="81">
        <f>SUM(O20:O21)</f>
        <v>0</v>
      </c>
      <c r="P22" s="81">
        <f>SUM(P20:P21)</f>
        <v>0</v>
      </c>
      <c r="Q22" s="78">
        <f t="shared" si="2"/>
        <v>0</v>
      </c>
      <c r="R22" s="80">
        <v>0</v>
      </c>
      <c r="S22" s="81">
        <v>0</v>
      </c>
      <c r="T22" s="81">
        <v>0</v>
      </c>
      <c r="U22" s="78">
        <f t="shared" si="3"/>
        <v>0</v>
      </c>
    </row>
    <row r="23" spans="1:21" ht="9" customHeight="1">
      <c r="A23" s="74">
        <v>14</v>
      </c>
      <c r="B23" s="75" t="s">
        <v>30</v>
      </c>
      <c r="C23" s="24"/>
      <c r="D23" s="25"/>
      <c r="E23" s="28"/>
      <c r="F23" s="76">
        <v>0</v>
      </c>
      <c r="G23" s="77"/>
      <c r="H23" s="77"/>
      <c r="I23" s="78">
        <f t="shared" si="0"/>
        <v>0</v>
      </c>
      <c r="J23" s="76">
        <v>0</v>
      </c>
      <c r="K23" s="77"/>
      <c r="L23" s="77"/>
      <c r="M23" s="78">
        <f t="shared" si="1"/>
        <v>0</v>
      </c>
      <c r="N23" s="76">
        <v>0</v>
      </c>
      <c r="O23" s="77"/>
      <c r="P23" s="77"/>
      <c r="Q23" s="78">
        <f t="shared" si="2"/>
        <v>0</v>
      </c>
      <c r="R23" s="76">
        <v>0</v>
      </c>
      <c r="S23" s="77"/>
      <c r="T23" s="77"/>
      <c r="U23" s="78">
        <f t="shared" si="3"/>
        <v>0</v>
      </c>
    </row>
    <row r="24" spans="1:21" ht="9" customHeight="1">
      <c r="A24" s="74">
        <v>15</v>
      </c>
      <c r="B24" s="75" t="s">
        <v>31</v>
      </c>
      <c r="C24" s="24"/>
      <c r="D24" s="25"/>
      <c r="E24" s="28"/>
      <c r="F24" s="76">
        <v>0</v>
      </c>
      <c r="G24" s="77"/>
      <c r="H24" s="77">
        <v>0</v>
      </c>
      <c r="I24" s="78">
        <f t="shared" si="0"/>
        <v>0</v>
      </c>
      <c r="J24" s="76">
        <v>0</v>
      </c>
      <c r="K24" s="77"/>
      <c r="L24" s="77">
        <v>0</v>
      </c>
      <c r="M24" s="78">
        <f t="shared" si="1"/>
        <v>0</v>
      </c>
      <c r="N24" s="76">
        <v>0</v>
      </c>
      <c r="O24" s="77"/>
      <c r="P24" s="77">
        <v>0</v>
      </c>
      <c r="Q24" s="78">
        <f t="shared" si="2"/>
        <v>0</v>
      </c>
      <c r="R24" s="76">
        <v>0</v>
      </c>
      <c r="S24" s="77"/>
      <c r="T24" s="77">
        <v>0</v>
      </c>
      <c r="U24" s="78">
        <f t="shared" si="3"/>
        <v>0</v>
      </c>
    </row>
    <row r="25" spans="1:21" ht="9" customHeight="1">
      <c r="A25" s="74">
        <v>16</v>
      </c>
      <c r="B25" s="75" t="s">
        <v>32</v>
      </c>
      <c r="C25" s="24"/>
      <c r="D25" s="25"/>
      <c r="E25" s="28"/>
      <c r="F25" s="76">
        <v>0</v>
      </c>
      <c r="G25" s="77"/>
      <c r="H25" s="77">
        <v>0</v>
      </c>
      <c r="I25" s="78">
        <f t="shared" si="0"/>
        <v>0</v>
      </c>
      <c r="J25" s="76">
        <v>0</v>
      </c>
      <c r="K25" s="77"/>
      <c r="L25" s="77">
        <v>0</v>
      </c>
      <c r="M25" s="78">
        <f t="shared" si="1"/>
        <v>0</v>
      </c>
      <c r="N25" s="76">
        <v>0</v>
      </c>
      <c r="O25" s="77"/>
      <c r="P25" s="77">
        <v>0</v>
      </c>
      <c r="Q25" s="78">
        <f t="shared" si="2"/>
        <v>0</v>
      </c>
      <c r="R25" s="76">
        <v>0</v>
      </c>
      <c r="S25" s="77"/>
      <c r="T25" s="77">
        <v>0</v>
      </c>
      <c r="U25" s="78">
        <f t="shared" si="3"/>
        <v>0</v>
      </c>
    </row>
    <row r="26" spans="1:21" ht="9" customHeight="1">
      <c r="A26" s="74">
        <v>17</v>
      </c>
      <c r="B26" s="75" t="s">
        <v>33</v>
      </c>
      <c r="C26" s="24"/>
      <c r="D26" s="25"/>
      <c r="E26" s="28"/>
      <c r="F26" s="76">
        <v>0</v>
      </c>
      <c r="G26" s="77"/>
      <c r="H26" s="77">
        <v>0</v>
      </c>
      <c r="I26" s="78">
        <f t="shared" si="0"/>
        <v>0</v>
      </c>
      <c r="J26" s="76">
        <v>0</v>
      </c>
      <c r="K26" s="77"/>
      <c r="L26" s="77">
        <v>0</v>
      </c>
      <c r="M26" s="78">
        <f t="shared" si="1"/>
        <v>0</v>
      </c>
      <c r="N26" s="76">
        <v>0</v>
      </c>
      <c r="O26" s="77"/>
      <c r="P26" s="77">
        <v>0</v>
      </c>
      <c r="Q26" s="78">
        <f t="shared" si="2"/>
        <v>0</v>
      </c>
      <c r="R26" s="76">
        <v>0</v>
      </c>
      <c r="S26" s="77"/>
      <c r="T26" s="77">
        <v>0</v>
      </c>
      <c r="U26" s="78">
        <f t="shared" si="3"/>
        <v>0</v>
      </c>
    </row>
    <row r="27" spans="1:21" s="21" customFormat="1" ht="9" customHeight="1">
      <c r="A27" s="86">
        <v>18</v>
      </c>
      <c r="B27" s="79" t="s">
        <v>34</v>
      </c>
      <c r="C27" s="28"/>
      <c r="D27" s="29"/>
      <c r="E27" s="28"/>
      <c r="F27" s="80">
        <f>SUM(F20:F26)</f>
        <v>0</v>
      </c>
      <c r="G27" s="81">
        <f>SUM(G23:G26)</f>
        <v>0</v>
      </c>
      <c r="H27" s="81">
        <f>SUM(H23:H26)</f>
        <v>0</v>
      </c>
      <c r="I27" s="78">
        <f t="shared" si="0"/>
        <v>0</v>
      </c>
      <c r="J27" s="80">
        <f>SUM(J20:J26)</f>
        <v>0</v>
      </c>
      <c r="K27" s="81">
        <f>SUM(K23:K26)</f>
        <v>0</v>
      </c>
      <c r="L27" s="81">
        <f>SUM(L23:L26)</f>
        <v>0</v>
      </c>
      <c r="M27" s="78">
        <f t="shared" si="1"/>
        <v>0</v>
      </c>
      <c r="N27" s="80">
        <f>SUM(N20:N26)</f>
        <v>0</v>
      </c>
      <c r="O27" s="81">
        <f>SUM(O23:O26)</f>
        <v>0</v>
      </c>
      <c r="P27" s="81">
        <f>SUM(P23:P26)</f>
        <v>0</v>
      </c>
      <c r="Q27" s="78">
        <f t="shared" si="2"/>
        <v>0</v>
      </c>
      <c r="R27" s="80">
        <v>0</v>
      </c>
      <c r="S27" s="81">
        <v>0</v>
      </c>
      <c r="T27" s="81">
        <v>0</v>
      </c>
      <c r="U27" s="78">
        <f t="shared" si="3"/>
        <v>0</v>
      </c>
    </row>
    <row r="28" spans="1:21" ht="9" customHeight="1">
      <c r="A28" s="74">
        <v>19</v>
      </c>
      <c r="B28" s="75" t="s">
        <v>35</v>
      </c>
      <c r="C28" s="30"/>
      <c r="D28" s="31"/>
      <c r="E28" s="28"/>
      <c r="F28" s="82">
        <v>0</v>
      </c>
      <c r="G28" s="83"/>
      <c r="H28" s="83">
        <f>+'5A bev műk'!E44</f>
        <v>14614</v>
      </c>
      <c r="I28" s="78">
        <f t="shared" si="0"/>
        <v>14614</v>
      </c>
      <c r="J28" s="82">
        <v>0</v>
      </c>
      <c r="K28" s="83"/>
      <c r="L28" s="83">
        <f>+'5A bev műk'!I44</f>
        <v>14614</v>
      </c>
      <c r="M28" s="78">
        <f t="shared" si="1"/>
        <v>14614</v>
      </c>
      <c r="N28" s="82">
        <v>0</v>
      </c>
      <c r="O28" s="83"/>
      <c r="P28" s="83">
        <f>+'5A bev műk'!M44</f>
        <v>14614</v>
      </c>
      <c r="Q28" s="78">
        <f t="shared" si="2"/>
        <v>14614</v>
      </c>
      <c r="R28" s="82">
        <v>0</v>
      </c>
      <c r="S28" s="83"/>
      <c r="T28" s="83">
        <v>14614</v>
      </c>
      <c r="U28" s="78">
        <f t="shared" si="3"/>
        <v>14614</v>
      </c>
    </row>
    <row r="29" spans="1:21" ht="9" customHeight="1">
      <c r="A29" s="74">
        <v>20</v>
      </c>
      <c r="B29" s="75" t="s">
        <v>36</v>
      </c>
      <c r="C29" s="30"/>
      <c r="D29" s="31"/>
      <c r="E29" s="28"/>
      <c r="F29" s="82">
        <v>0</v>
      </c>
      <c r="G29" s="83"/>
      <c r="H29" s="83">
        <f>+'5A bev műk'!E45</f>
        <v>82974</v>
      </c>
      <c r="I29" s="78">
        <f t="shared" si="0"/>
        <v>82974</v>
      </c>
      <c r="J29" s="82">
        <v>0</v>
      </c>
      <c r="K29" s="83"/>
      <c r="L29" s="83">
        <f>+'5A bev műk'!I45</f>
        <v>82974</v>
      </c>
      <c r="M29" s="78">
        <f t="shared" si="1"/>
        <v>82974</v>
      </c>
      <c r="N29" s="82">
        <v>0</v>
      </c>
      <c r="O29" s="83"/>
      <c r="P29" s="83">
        <f>+'5A bev műk'!M45</f>
        <v>87802</v>
      </c>
      <c r="Q29" s="78">
        <f t="shared" si="2"/>
        <v>87802</v>
      </c>
      <c r="R29" s="82">
        <v>0</v>
      </c>
      <c r="S29" s="83"/>
      <c r="T29" s="83">
        <v>87802</v>
      </c>
      <c r="U29" s="78">
        <f t="shared" si="3"/>
        <v>87802</v>
      </c>
    </row>
    <row r="30" spans="1:21" ht="9" customHeight="1">
      <c r="A30" s="74">
        <v>21</v>
      </c>
      <c r="B30" s="75" t="s">
        <v>37</v>
      </c>
      <c r="C30" s="30"/>
      <c r="D30" s="31"/>
      <c r="E30" s="28"/>
      <c r="F30" s="82">
        <v>0</v>
      </c>
      <c r="G30" s="83"/>
      <c r="H30" s="83"/>
      <c r="I30" s="78">
        <f t="shared" si="0"/>
        <v>0</v>
      </c>
      <c r="J30" s="82">
        <v>0</v>
      </c>
      <c r="K30" s="83"/>
      <c r="L30" s="83">
        <v>328</v>
      </c>
      <c r="M30" s="78">
        <f t="shared" si="1"/>
        <v>328</v>
      </c>
      <c r="N30" s="82">
        <v>0</v>
      </c>
      <c r="O30" s="83"/>
      <c r="P30" s="83">
        <v>328</v>
      </c>
      <c r="Q30" s="78">
        <f t="shared" si="2"/>
        <v>328</v>
      </c>
      <c r="R30" s="82">
        <v>0</v>
      </c>
      <c r="S30" s="83"/>
      <c r="T30" s="83">
        <v>328</v>
      </c>
      <c r="U30" s="78">
        <f t="shared" si="3"/>
        <v>328</v>
      </c>
    </row>
    <row r="31" spans="1:21" ht="9" customHeight="1">
      <c r="A31" s="74">
        <v>22</v>
      </c>
      <c r="B31" s="75" t="s">
        <v>38</v>
      </c>
      <c r="C31" s="30"/>
      <c r="D31" s="31"/>
      <c r="E31" s="28"/>
      <c r="F31" s="82">
        <v>0</v>
      </c>
      <c r="G31" s="83"/>
      <c r="H31" s="83">
        <v>0</v>
      </c>
      <c r="I31" s="78">
        <f t="shared" si="0"/>
        <v>0</v>
      </c>
      <c r="J31" s="82">
        <v>0</v>
      </c>
      <c r="K31" s="83"/>
      <c r="L31" s="83">
        <v>0</v>
      </c>
      <c r="M31" s="78">
        <f t="shared" si="1"/>
        <v>0</v>
      </c>
      <c r="N31" s="82">
        <v>0</v>
      </c>
      <c r="O31" s="83"/>
      <c r="P31" s="83">
        <v>0</v>
      </c>
      <c r="Q31" s="78">
        <f t="shared" si="2"/>
        <v>0</v>
      </c>
      <c r="R31" s="82">
        <v>0</v>
      </c>
      <c r="S31" s="83"/>
      <c r="T31" s="83">
        <v>0</v>
      </c>
      <c r="U31" s="78">
        <f t="shared" si="3"/>
        <v>0</v>
      </c>
    </row>
    <row r="32" spans="1:21" ht="9" customHeight="1">
      <c r="A32" s="74">
        <v>23</v>
      </c>
      <c r="B32" s="75" t="s">
        <v>39</v>
      </c>
      <c r="C32" s="30"/>
      <c r="D32" s="31"/>
      <c r="E32" s="28"/>
      <c r="F32" s="82">
        <v>0</v>
      </c>
      <c r="G32" s="83"/>
      <c r="H32" s="83">
        <f>+'5A bev műk'!E47</f>
        <v>7174</v>
      </c>
      <c r="I32" s="78">
        <f t="shared" si="0"/>
        <v>7174</v>
      </c>
      <c r="J32" s="82">
        <v>0</v>
      </c>
      <c r="K32" s="83"/>
      <c r="L32" s="83">
        <f>+'5A bev műk'!I47</f>
        <v>7034</v>
      </c>
      <c r="M32" s="78">
        <f t="shared" si="1"/>
        <v>7034</v>
      </c>
      <c r="N32" s="82">
        <v>0</v>
      </c>
      <c r="O32" s="83"/>
      <c r="P32" s="83">
        <f>+'5A bev műk'!M47</f>
        <v>7034</v>
      </c>
      <c r="Q32" s="78">
        <f t="shared" si="2"/>
        <v>7034</v>
      </c>
      <c r="R32" s="82">
        <v>0</v>
      </c>
      <c r="S32" s="83"/>
      <c r="T32" s="83">
        <v>7034</v>
      </c>
      <c r="U32" s="78">
        <f t="shared" si="3"/>
        <v>7034</v>
      </c>
    </row>
    <row r="33" spans="1:21" ht="9" customHeight="1">
      <c r="A33" s="74">
        <v>24</v>
      </c>
      <c r="B33" s="75" t="s">
        <v>40</v>
      </c>
      <c r="C33" s="30"/>
      <c r="D33" s="31"/>
      <c r="E33" s="28"/>
      <c r="F33" s="82">
        <v>0</v>
      </c>
      <c r="G33" s="83"/>
      <c r="H33" s="83"/>
      <c r="I33" s="78">
        <f t="shared" si="0"/>
        <v>0</v>
      </c>
      <c r="J33" s="82">
        <v>0</v>
      </c>
      <c r="K33" s="83"/>
      <c r="L33" s="83">
        <f>+'5A bev műk'!I49</f>
        <v>1035</v>
      </c>
      <c r="M33" s="78">
        <f t="shared" si="1"/>
        <v>1035</v>
      </c>
      <c r="N33" s="82">
        <v>0</v>
      </c>
      <c r="O33" s="83"/>
      <c r="P33" s="83">
        <f>+'5A bev műk'!M49</f>
        <v>1035</v>
      </c>
      <c r="Q33" s="78">
        <f t="shared" si="2"/>
        <v>1035</v>
      </c>
      <c r="R33" s="82">
        <v>0</v>
      </c>
      <c r="S33" s="83"/>
      <c r="T33" s="83">
        <v>1035</v>
      </c>
      <c r="U33" s="78">
        <f t="shared" si="3"/>
        <v>1035</v>
      </c>
    </row>
    <row r="34" spans="1:21" ht="9" customHeight="1">
      <c r="A34" s="74">
        <v>25</v>
      </c>
      <c r="B34" s="75" t="s">
        <v>41</v>
      </c>
      <c r="C34" s="30"/>
      <c r="D34" s="31"/>
      <c r="E34" s="28"/>
      <c r="F34" s="82">
        <v>0</v>
      </c>
      <c r="G34" s="83"/>
      <c r="H34" s="83"/>
      <c r="I34" s="78">
        <f t="shared" si="0"/>
        <v>0</v>
      </c>
      <c r="J34" s="82">
        <v>0</v>
      </c>
      <c r="K34" s="83"/>
      <c r="L34" s="83">
        <v>0</v>
      </c>
      <c r="M34" s="78">
        <f t="shared" si="1"/>
        <v>0</v>
      </c>
      <c r="N34" s="82">
        <v>0</v>
      </c>
      <c r="O34" s="83"/>
      <c r="P34" s="83">
        <v>0</v>
      </c>
      <c r="Q34" s="78">
        <f t="shared" si="2"/>
        <v>0</v>
      </c>
      <c r="R34" s="82">
        <v>0</v>
      </c>
      <c r="S34" s="83"/>
      <c r="T34" s="83">
        <v>0</v>
      </c>
      <c r="U34" s="78">
        <f t="shared" si="3"/>
        <v>0</v>
      </c>
    </row>
    <row r="35" spans="1:21" ht="9" customHeight="1">
      <c r="A35" s="74">
        <v>26</v>
      </c>
      <c r="B35" s="75" t="s">
        <v>42</v>
      </c>
      <c r="C35" s="24"/>
      <c r="D35" s="25"/>
      <c r="E35" s="28"/>
      <c r="F35" s="76">
        <v>0</v>
      </c>
      <c r="G35" s="77"/>
      <c r="H35" s="77">
        <v>0</v>
      </c>
      <c r="I35" s="78">
        <f t="shared" si="0"/>
        <v>0</v>
      </c>
      <c r="J35" s="76">
        <v>0</v>
      </c>
      <c r="K35" s="77"/>
      <c r="L35" s="77">
        <v>0</v>
      </c>
      <c r="M35" s="78">
        <f t="shared" si="1"/>
        <v>0</v>
      </c>
      <c r="N35" s="76">
        <v>0</v>
      </c>
      <c r="O35" s="77"/>
      <c r="P35" s="77">
        <v>0</v>
      </c>
      <c r="Q35" s="78">
        <f t="shared" si="2"/>
        <v>0</v>
      </c>
      <c r="R35" s="76">
        <v>0</v>
      </c>
      <c r="S35" s="77"/>
      <c r="T35" s="77">
        <v>0</v>
      </c>
      <c r="U35" s="78">
        <f t="shared" si="3"/>
        <v>0</v>
      </c>
    </row>
    <row r="36" spans="1:21" ht="9" customHeight="1">
      <c r="A36" s="74">
        <v>27</v>
      </c>
      <c r="B36" s="75" t="s">
        <v>89</v>
      </c>
      <c r="C36" s="24"/>
      <c r="D36" s="25"/>
      <c r="E36" s="28"/>
      <c r="F36" s="76">
        <v>0</v>
      </c>
      <c r="G36" s="77"/>
      <c r="H36" s="77">
        <v>0</v>
      </c>
      <c r="I36" s="78">
        <f t="shared" si="0"/>
        <v>0</v>
      </c>
      <c r="J36" s="76">
        <v>0</v>
      </c>
      <c r="K36" s="77"/>
      <c r="L36" s="77">
        <f>+'5A bev műk'!I50</f>
        <v>3828</v>
      </c>
      <c r="M36" s="78">
        <f t="shared" si="1"/>
        <v>3828</v>
      </c>
      <c r="N36" s="76">
        <v>0</v>
      </c>
      <c r="O36" s="77"/>
      <c r="P36" s="77">
        <f>+'5A bev műk'!M50</f>
        <v>3828</v>
      </c>
      <c r="Q36" s="78">
        <f t="shared" si="2"/>
        <v>3828</v>
      </c>
      <c r="R36" s="76">
        <v>0</v>
      </c>
      <c r="S36" s="77"/>
      <c r="T36" s="77">
        <f>3828+1190</f>
        <v>5018</v>
      </c>
      <c r="U36" s="78">
        <f t="shared" si="3"/>
        <v>5018</v>
      </c>
    </row>
    <row r="37" spans="1:21" ht="9" customHeight="1">
      <c r="A37" s="74">
        <v>28</v>
      </c>
      <c r="B37" s="75" t="s">
        <v>44</v>
      </c>
      <c r="C37" s="24"/>
      <c r="D37" s="25"/>
      <c r="E37" s="28"/>
      <c r="F37" s="76">
        <v>0</v>
      </c>
      <c r="G37" s="77"/>
      <c r="H37" s="77">
        <v>0</v>
      </c>
      <c r="I37" s="78">
        <f t="shared" si="0"/>
        <v>0</v>
      </c>
      <c r="J37" s="76">
        <v>0</v>
      </c>
      <c r="K37" s="77"/>
      <c r="L37" s="77">
        <v>0</v>
      </c>
      <c r="M37" s="78">
        <f t="shared" si="1"/>
        <v>0</v>
      </c>
      <c r="N37" s="76">
        <v>0</v>
      </c>
      <c r="O37" s="77"/>
      <c r="P37" s="77">
        <v>0</v>
      </c>
      <c r="Q37" s="78">
        <f t="shared" si="2"/>
        <v>0</v>
      </c>
      <c r="R37" s="76">
        <v>0</v>
      </c>
      <c r="S37" s="77"/>
      <c r="T37" s="77">
        <v>0</v>
      </c>
      <c r="U37" s="78">
        <f t="shared" si="3"/>
        <v>0</v>
      </c>
    </row>
    <row r="38" spans="1:21" s="16" customFormat="1" ht="9" customHeight="1">
      <c r="A38" s="86">
        <v>29</v>
      </c>
      <c r="B38" s="87" t="s">
        <v>45</v>
      </c>
      <c r="C38" s="28"/>
      <c r="D38" s="29"/>
      <c r="E38" s="28"/>
      <c r="F38" s="80">
        <f>SUM(F28:F37)</f>
        <v>0</v>
      </c>
      <c r="G38" s="81">
        <f>SUM(G28:G37)</f>
        <v>0</v>
      </c>
      <c r="H38" s="81">
        <f>SUM(H28:H37)</f>
        <v>104762</v>
      </c>
      <c r="I38" s="78">
        <f t="shared" si="0"/>
        <v>104762</v>
      </c>
      <c r="J38" s="80">
        <f>SUM(J28:J37)</f>
        <v>0</v>
      </c>
      <c r="K38" s="81">
        <f>SUM(K28:K37)</f>
        <v>0</v>
      </c>
      <c r="L38" s="81">
        <f>SUM(L28:L37)</f>
        <v>109813</v>
      </c>
      <c r="M38" s="78">
        <f t="shared" si="1"/>
        <v>109813</v>
      </c>
      <c r="N38" s="80">
        <f>SUM(N28:N37)</f>
        <v>0</v>
      </c>
      <c r="O38" s="81">
        <f>SUM(O28:O37)</f>
        <v>0</v>
      </c>
      <c r="P38" s="81">
        <f>SUM(P28:P37)</f>
        <v>114641</v>
      </c>
      <c r="Q38" s="78">
        <f t="shared" si="2"/>
        <v>114641</v>
      </c>
      <c r="R38" s="80">
        <v>0</v>
      </c>
      <c r="S38" s="81">
        <v>0</v>
      </c>
      <c r="T38" s="81">
        <f>114641+1190</f>
        <v>115831</v>
      </c>
      <c r="U38" s="78">
        <f t="shared" si="3"/>
        <v>115831</v>
      </c>
    </row>
    <row r="39" spans="1:21" ht="12" customHeight="1">
      <c r="A39" s="74">
        <v>30</v>
      </c>
      <c r="B39" s="75" t="s">
        <v>46</v>
      </c>
      <c r="C39" s="30"/>
      <c r="D39" s="31"/>
      <c r="E39" s="28"/>
      <c r="F39" s="82">
        <v>0</v>
      </c>
      <c r="G39" s="83"/>
      <c r="H39" s="83">
        <f>+'5A bev műk'!E53+'5A bev műk'!E54</f>
        <v>5472</v>
      </c>
      <c r="I39" s="78">
        <f t="shared" si="0"/>
        <v>5472</v>
      </c>
      <c r="J39" s="82">
        <v>0</v>
      </c>
      <c r="K39" s="83"/>
      <c r="L39" s="83">
        <f>+'5A bev műk'!I53+'5A bev műk'!I54</f>
        <v>5472</v>
      </c>
      <c r="M39" s="78">
        <f t="shared" si="1"/>
        <v>5472</v>
      </c>
      <c r="N39" s="82">
        <v>0</v>
      </c>
      <c r="O39" s="83"/>
      <c r="P39" s="83">
        <f>+'5A bev műk'!M53+'5A bev műk'!M54</f>
        <v>5472</v>
      </c>
      <c r="Q39" s="78">
        <f t="shared" si="2"/>
        <v>5472</v>
      </c>
      <c r="R39" s="82">
        <v>0</v>
      </c>
      <c r="S39" s="83"/>
      <c r="T39" s="83">
        <v>5472</v>
      </c>
      <c r="U39" s="78">
        <f t="shared" si="3"/>
        <v>5472</v>
      </c>
    </row>
    <row r="40" spans="1:21" ht="9" customHeight="1">
      <c r="A40" s="74">
        <v>31</v>
      </c>
      <c r="B40" s="75" t="s">
        <v>47</v>
      </c>
      <c r="C40" s="30"/>
      <c r="D40" s="31"/>
      <c r="E40" s="28"/>
      <c r="F40" s="82">
        <v>0</v>
      </c>
      <c r="G40" s="83"/>
      <c r="H40" s="83"/>
      <c r="I40" s="78">
        <f t="shared" si="0"/>
        <v>0</v>
      </c>
      <c r="J40" s="82">
        <v>0</v>
      </c>
      <c r="K40" s="83"/>
      <c r="L40" s="83">
        <f>+'5A bev műk'!I57</f>
        <v>209</v>
      </c>
      <c r="M40" s="78">
        <f t="shared" si="1"/>
        <v>209</v>
      </c>
      <c r="N40" s="82">
        <v>0</v>
      </c>
      <c r="O40" s="83"/>
      <c r="P40" s="83">
        <f>+'5A bev műk'!M57</f>
        <v>209</v>
      </c>
      <c r="Q40" s="78">
        <f t="shared" si="2"/>
        <v>209</v>
      </c>
      <c r="R40" s="82">
        <v>0</v>
      </c>
      <c r="S40" s="83"/>
      <c r="T40" s="83">
        <v>209</v>
      </c>
      <c r="U40" s="78">
        <f t="shared" si="3"/>
        <v>209</v>
      </c>
    </row>
    <row r="41" spans="1:21" ht="9" customHeight="1">
      <c r="A41" s="74">
        <v>32</v>
      </c>
      <c r="B41" s="75" t="s">
        <v>48</v>
      </c>
      <c r="C41" s="30"/>
      <c r="D41" s="31"/>
      <c r="E41" s="28"/>
      <c r="F41" s="82">
        <v>0</v>
      </c>
      <c r="G41" s="83"/>
      <c r="H41" s="83">
        <v>0</v>
      </c>
      <c r="I41" s="78">
        <f t="shared" si="0"/>
        <v>0</v>
      </c>
      <c r="J41" s="82">
        <v>0</v>
      </c>
      <c r="K41" s="83"/>
      <c r="L41" s="83">
        <v>0</v>
      </c>
      <c r="M41" s="78">
        <f t="shared" si="1"/>
        <v>0</v>
      </c>
      <c r="N41" s="82">
        <v>0</v>
      </c>
      <c r="O41" s="83"/>
      <c r="P41" s="83">
        <v>0</v>
      </c>
      <c r="Q41" s="78">
        <f t="shared" si="2"/>
        <v>0</v>
      </c>
      <c r="R41" s="82">
        <v>0</v>
      </c>
      <c r="S41" s="83"/>
      <c r="T41" s="83">
        <v>0</v>
      </c>
      <c r="U41" s="78">
        <f t="shared" si="3"/>
        <v>0</v>
      </c>
    </row>
    <row r="42" spans="1:21" ht="9.75" customHeight="1">
      <c r="A42" s="74">
        <v>33</v>
      </c>
      <c r="B42" s="75" t="s">
        <v>49</v>
      </c>
      <c r="C42" s="30"/>
      <c r="D42" s="31"/>
      <c r="E42" s="28"/>
      <c r="F42" s="82">
        <v>0</v>
      </c>
      <c r="G42" s="83"/>
      <c r="H42" s="83">
        <v>0</v>
      </c>
      <c r="I42" s="78">
        <f t="shared" si="0"/>
        <v>0</v>
      </c>
      <c r="J42" s="82">
        <v>0</v>
      </c>
      <c r="K42" s="83"/>
      <c r="L42" s="83">
        <v>0</v>
      </c>
      <c r="M42" s="78">
        <f t="shared" si="1"/>
        <v>0</v>
      </c>
      <c r="N42" s="82">
        <v>0</v>
      </c>
      <c r="O42" s="83"/>
      <c r="P42" s="83">
        <v>0</v>
      </c>
      <c r="Q42" s="78">
        <f t="shared" si="2"/>
        <v>0</v>
      </c>
      <c r="R42" s="82">
        <v>0</v>
      </c>
      <c r="S42" s="83"/>
      <c r="T42" s="83">
        <v>0</v>
      </c>
      <c r="U42" s="78">
        <f t="shared" si="3"/>
        <v>0</v>
      </c>
    </row>
    <row r="43" spans="1:21" ht="9" customHeight="1">
      <c r="A43" s="74">
        <v>34</v>
      </c>
      <c r="B43" s="75" t="s">
        <v>50</v>
      </c>
      <c r="C43" s="24"/>
      <c r="D43" s="25"/>
      <c r="E43" s="28"/>
      <c r="F43" s="76">
        <v>0</v>
      </c>
      <c r="G43" s="77"/>
      <c r="H43" s="77">
        <v>0</v>
      </c>
      <c r="I43" s="78">
        <f t="shared" si="0"/>
        <v>0</v>
      </c>
      <c r="J43" s="76">
        <v>500</v>
      </c>
      <c r="K43" s="77"/>
      <c r="L43" s="77">
        <v>0</v>
      </c>
      <c r="M43" s="78">
        <f t="shared" si="1"/>
        <v>500</v>
      </c>
      <c r="N43" s="76">
        <v>500</v>
      </c>
      <c r="O43" s="77"/>
      <c r="P43" s="77">
        <v>0</v>
      </c>
      <c r="Q43" s="78">
        <f t="shared" si="2"/>
        <v>500</v>
      </c>
      <c r="R43" s="76">
        <v>500</v>
      </c>
      <c r="S43" s="77"/>
      <c r="T43" s="77">
        <v>0</v>
      </c>
      <c r="U43" s="78">
        <f t="shared" si="3"/>
        <v>500</v>
      </c>
    </row>
    <row r="44" spans="1:21" ht="9.75" customHeight="1">
      <c r="A44" s="74">
        <v>35</v>
      </c>
      <c r="B44" s="75" t="s">
        <v>51</v>
      </c>
      <c r="C44" s="30"/>
      <c r="D44" s="31"/>
      <c r="E44" s="28"/>
      <c r="F44" s="82">
        <v>0</v>
      </c>
      <c r="G44" s="83"/>
      <c r="H44" s="83">
        <f>+'5A bev műk'!E60</f>
        <v>82</v>
      </c>
      <c r="I44" s="78">
        <f t="shared" si="0"/>
        <v>82</v>
      </c>
      <c r="J44" s="82">
        <v>0</v>
      </c>
      <c r="K44" s="83"/>
      <c r="L44" s="83">
        <f>+'5A bev műk'!I60</f>
        <v>82</v>
      </c>
      <c r="M44" s="78">
        <f t="shared" si="1"/>
        <v>82</v>
      </c>
      <c r="N44" s="82">
        <v>0</v>
      </c>
      <c r="O44" s="83"/>
      <c r="P44" s="83">
        <f>+'5A bev műk'!M60</f>
        <v>82</v>
      </c>
      <c r="Q44" s="78">
        <f t="shared" si="2"/>
        <v>82</v>
      </c>
      <c r="R44" s="82">
        <v>0</v>
      </c>
      <c r="S44" s="83"/>
      <c r="T44" s="83">
        <v>82</v>
      </c>
      <c r="U44" s="78">
        <f t="shared" si="3"/>
        <v>82</v>
      </c>
    </row>
    <row r="45" spans="1:21" s="16" customFormat="1" ht="9.75" customHeight="1">
      <c r="A45" s="86">
        <v>36</v>
      </c>
      <c r="B45" s="87" t="s">
        <v>52</v>
      </c>
      <c r="C45" s="28"/>
      <c r="D45" s="29"/>
      <c r="E45" s="28"/>
      <c r="F45" s="80">
        <f>SUM(F39:F44)</f>
        <v>0</v>
      </c>
      <c r="G45" s="81">
        <f>SUM(G39:G44)</f>
        <v>0</v>
      </c>
      <c r="H45" s="81">
        <f>SUM(H39:H44)</f>
        <v>5554</v>
      </c>
      <c r="I45" s="78">
        <f t="shared" si="0"/>
        <v>5554</v>
      </c>
      <c r="J45" s="80">
        <f>SUM(J39:J44)</f>
        <v>500</v>
      </c>
      <c r="K45" s="81">
        <f>SUM(K39:K44)</f>
        <v>0</v>
      </c>
      <c r="L45" s="81">
        <f>SUM(L39:L44)</f>
        <v>5763</v>
      </c>
      <c r="M45" s="78">
        <f t="shared" si="1"/>
        <v>6263</v>
      </c>
      <c r="N45" s="80">
        <f>SUM(N39:N44)</f>
        <v>500</v>
      </c>
      <c r="O45" s="81">
        <f>SUM(O39:O44)</f>
        <v>0</v>
      </c>
      <c r="P45" s="81">
        <f>SUM(P39:P44)</f>
        <v>5763</v>
      </c>
      <c r="Q45" s="78">
        <f t="shared" si="2"/>
        <v>6263</v>
      </c>
      <c r="R45" s="80">
        <v>500</v>
      </c>
      <c r="S45" s="81">
        <v>0</v>
      </c>
      <c r="T45" s="81">
        <v>5763</v>
      </c>
      <c r="U45" s="78">
        <f t="shared" si="3"/>
        <v>6263</v>
      </c>
    </row>
    <row r="46" spans="1:21" ht="9.75" customHeight="1">
      <c r="A46" s="74">
        <v>37</v>
      </c>
      <c r="B46" s="75" t="s">
        <v>53</v>
      </c>
      <c r="C46" s="24"/>
      <c r="D46" s="25"/>
      <c r="E46" s="28"/>
      <c r="F46" s="76">
        <v>0</v>
      </c>
      <c r="G46" s="77"/>
      <c r="H46" s="77">
        <f>7323-7323</f>
        <v>0</v>
      </c>
      <c r="I46" s="78">
        <f t="shared" si="0"/>
        <v>0</v>
      </c>
      <c r="J46" s="76">
        <v>0</v>
      </c>
      <c r="K46" s="77"/>
      <c r="L46" s="77">
        <f>7323-7323</f>
        <v>0</v>
      </c>
      <c r="M46" s="78">
        <f t="shared" si="1"/>
        <v>0</v>
      </c>
      <c r="N46" s="76">
        <v>0</v>
      </c>
      <c r="O46" s="77"/>
      <c r="P46" s="77">
        <f>7323-7323</f>
        <v>0</v>
      </c>
      <c r="Q46" s="78">
        <f t="shared" si="2"/>
        <v>0</v>
      </c>
      <c r="R46" s="76">
        <v>0</v>
      </c>
      <c r="S46" s="77"/>
      <c r="T46" s="77">
        <v>0</v>
      </c>
      <c r="U46" s="78">
        <f t="shared" si="3"/>
        <v>0</v>
      </c>
    </row>
    <row r="47" spans="1:21" ht="9.75" customHeight="1">
      <c r="A47" s="74">
        <v>38</v>
      </c>
      <c r="B47" s="75" t="s">
        <v>54</v>
      </c>
      <c r="C47" s="30"/>
      <c r="D47" s="31"/>
      <c r="E47" s="28"/>
      <c r="F47" s="82">
        <v>0</v>
      </c>
      <c r="G47" s="83"/>
      <c r="H47" s="83">
        <v>0</v>
      </c>
      <c r="I47" s="78">
        <f t="shared" si="0"/>
        <v>0</v>
      </c>
      <c r="J47" s="82">
        <v>0</v>
      </c>
      <c r="K47" s="83"/>
      <c r="L47" s="83">
        <v>0</v>
      </c>
      <c r="M47" s="78">
        <f t="shared" si="1"/>
        <v>0</v>
      </c>
      <c r="N47" s="82">
        <v>0</v>
      </c>
      <c r="O47" s="83"/>
      <c r="P47" s="83">
        <v>0</v>
      </c>
      <c r="Q47" s="78">
        <f t="shared" si="2"/>
        <v>0</v>
      </c>
      <c r="R47" s="82">
        <v>0</v>
      </c>
      <c r="S47" s="83"/>
      <c r="T47" s="83">
        <v>0</v>
      </c>
      <c r="U47" s="78">
        <f t="shared" si="3"/>
        <v>0</v>
      </c>
    </row>
    <row r="48" spans="1:21" ht="9.75" customHeight="1">
      <c r="A48" s="74">
        <v>41</v>
      </c>
      <c r="B48" s="75" t="s">
        <v>55</v>
      </c>
      <c r="C48" s="24"/>
      <c r="D48" s="25"/>
      <c r="E48" s="28"/>
      <c r="F48" s="76">
        <v>0</v>
      </c>
      <c r="G48" s="77"/>
      <c r="H48" s="77">
        <v>0</v>
      </c>
      <c r="I48" s="78">
        <f t="shared" si="0"/>
        <v>0</v>
      </c>
      <c r="J48" s="76">
        <v>0</v>
      </c>
      <c r="K48" s="77"/>
      <c r="L48" s="77">
        <v>0</v>
      </c>
      <c r="M48" s="78">
        <f t="shared" si="1"/>
        <v>0</v>
      </c>
      <c r="N48" s="76">
        <v>0</v>
      </c>
      <c r="O48" s="77"/>
      <c r="P48" s="77">
        <v>0</v>
      </c>
      <c r="Q48" s="78">
        <f t="shared" si="2"/>
        <v>0</v>
      </c>
      <c r="R48" s="76">
        <v>0</v>
      </c>
      <c r="S48" s="77"/>
      <c r="T48" s="77">
        <v>0</v>
      </c>
      <c r="U48" s="78">
        <f t="shared" si="3"/>
        <v>0</v>
      </c>
    </row>
    <row r="49" spans="1:21" s="16" customFormat="1" ht="9.75" customHeight="1">
      <c r="A49" s="86">
        <v>42</v>
      </c>
      <c r="B49" s="87" t="s">
        <v>56</v>
      </c>
      <c r="C49" s="28"/>
      <c r="D49" s="29"/>
      <c r="E49" s="28"/>
      <c r="F49" s="80">
        <f>SUM(F46:F48)</f>
        <v>0</v>
      </c>
      <c r="G49" s="81">
        <f>SUM(G46:G48)</f>
        <v>0</v>
      </c>
      <c r="H49" s="81">
        <f>SUM(H46:H48)</f>
        <v>0</v>
      </c>
      <c r="I49" s="78">
        <f t="shared" si="0"/>
        <v>0</v>
      </c>
      <c r="J49" s="80">
        <f>SUM(J46:J48)</f>
        <v>0</v>
      </c>
      <c r="K49" s="81">
        <f>SUM(K46:K48)</f>
        <v>0</v>
      </c>
      <c r="L49" s="81">
        <f>SUM(L46:L48)</f>
        <v>0</v>
      </c>
      <c r="M49" s="78">
        <f t="shared" si="1"/>
        <v>0</v>
      </c>
      <c r="N49" s="80">
        <f>SUM(N46:N48)</f>
        <v>0</v>
      </c>
      <c r="O49" s="81">
        <f>SUM(O46:O48)</f>
        <v>0</v>
      </c>
      <c r="P49" s="81">
        <f>SUM(P46:P48)</f>
        <v>0</v>
      </c>
      <c r="Q49" s="78">
        <f t="shared" si="2"/>
        <v>0</v>
      </c>
      <c r="R49" s="80">
        <v>0</v>
      </c>
      <c r="S49" s="81">
        <v>0</v>
      </c>
      <c r="T49" s="81">
        <v>0</v>
      </c>
      <c r="U49" s="78">
        <f t="shared" si="3"/>
        <v>0</v>
      </c>
    </row>
    <row r="50" spans="1:21" ht="9.75" customHeight="1">
      <c r="A50" s="74">
        <v>43</v>
      </c>
      <c r="B50" s="75" t="s">
        <v>57</v>
      </c>
      <c r="C50" s="24"/>
      <c r="D50" s="25"/>
      <c r="E50" s="28"/>
      <c r="F50" s="76">
        <v>0</v>
      </c>
      <c r="G50" s="77"/>
      <c r="H50" s="77">
        <v>0</v>
      </c>
      <c r="I50" s="78">
        <f t="shared" si="0"/>
        <v>0</v>
      </c>
      <c r="J50" s="76">
        <v>0</v>
      </c>
      <c r="K50" s="77"/>
      <c r="L50" s="77">
        <v>0</v>
      </c>
      <c r="M50" s="78">
        <f t="shared" si="1"/>
        <v>0</v>
      </c>
      <c r="N50" s="76">
        <v>0</v>
      </c>
      <c r="O50" s="77"/>
      <c r="P50" s="77">
        <v>0</v>
      </c>
      <c r="Q50" s="78">
        <f t="shared" si="2"/>
        <v>0</v>
      </c>
      <c r="R50" s="76">
        <v>0</v>
      </c>
      <c r="S50" s="77"/>
      <c r="T50" s="77">
        <v>0</v>
      </c>
      <c r="U50" s="78">
        <f t="shared" si="3"/>
        <v>0</v>
      </c>
    </row>
    <row r="51" spans="1:21" ht="9.75" customHeight="1">
      <c r="A51" s="74">
        <v>44</v>
      </c>
      <c r="B51" s="75" t="s">
        <v>58</v>
      </c>
      <c r="C51" s="24"/>
      <c r="D51" s="25"/>
      <c r="E51" s="28"/>
      <c r="F51" s="76">
        <v>0</v>
      </c>
      <c r="G51" s="77"/>
      <c r="H51" s="77">
        <f>+'5B bev felh'!C56</f>
        <v>0</v>
      </c>
      <c r="I51" s="78">
        <f t="shared" si="0"/>
        <v>0</v>
      </c>
      <c r="J51" s="76">
        <v>0</v>
      </c>
      <c r="K51" s="77"/>
      <c r="L51" s="77">
        <v>0</v>
      </c>
      <c r="M51" s="78">
        <f t="shared" si="1"/>
        <v>0</v>
      </c>
      <c r="N51" s="76">
        <v>0</v>
      </c>
      <c r="O51" s="77"/>
      <c r="P51" s="77">
        <v>0</v>
      </c>
      <c r="Q51" s="78">
        <f t="shared" si="2"/>
        <v>0</v>
      </c>
      <c r="R51" s="76">
        <v>0</v>
      </c>
      <c r="S51" s="77"/>
      <c r="T51" s="77">
        <v>0</v>
      </c>
      <c r="U51" s="78">
        <f t="shared" si="3"/>
        <v>0</v>
      </c>
    </row>
    <row r="52" spans="1:21" ht="9.75" customHeight="1">
      <c r="A52" s="74">
        <v>45</v>
      </c>
      <c r="B52" s="75" t="s">
        <v>59</v>
      </c>
      <c r="C52" s="24"/>
      <c r="D52" s="24"/>
      <c r="E52" s="28"/>
      <c r="F52" s="76">
        <v>0</v>
      </c>
      <c r="G52" s="88"/>
      <c r="H52" s="88">
        <v>0</v>
      </c>
      <c r="I52" s="78">
        <f t="shared" si="0"/>
        <v>0</v>
      </c>
      <c r="J52" s="76">
        <v>0</v>
      </c>
      <c r="K52" s="88"/>
      <c r="L52" s="88">
        <v>0</v>
      </c>
      <c r="M52" s="78">
        <f t="shared" si="1"/>
        <v>0</v>
      </c>
      <c r="N52" s="76">
        <v>0</v>
      </c>
      <c r="O52" s="88"/>
      <c r="P52" s="88">
        <v>0</v>
      </c>
      <c r="Q52" s="78">
        <f t="shared" si="2"/>
        <v>0</v>
      </c>
      <c r="R52" s="76">
        <v>0</v>
      </c>
      <c r="S52" s="88"/>
      <c r="T52" s="88">
        <v>0</v>
      </c>
      <c r="U52" s="78">
        <f t="shared" si="3"/>
        <v>0</v>
      </c>
    </row>
    <row r="53" spans="1:21" ht="9.75" customHeight="1">
      <c r="A53" s="74">
        <v>46</v>
      </c>
      <c r="B53" s="75" t="s">
        <v>60</v>
      </c>
      <c r="C53" s="24"/>
      <c r="D53" s="24"/>
      <c r="E53" s="28"/>
      <c r="F53" s="76">
        <v>0</v>
      </c>
      <c r="G53" s="88"/>
      <c r="H53" s="88">
        <v>0</v>
      </c>
      <c r="I53" s="78">
        <f t="shared" si="0"/>
        <v>0</v>
      </c>
      <c r="J53" s="76">
        <v>0</v>
      </c>
      <c r="K53" s="88"/>
      <c r="L53" s="88">
        <v>0</v>
      </c>
      <c r="M53" s="78">
        <f t="shared" si="1"/>
        <v>0</v>
      </c>
      <c r="N53" s="76">
        <v>0</v>
      </c>
      <c r="O53" s="88"/>
      <c r="P53" s="88">
        <v>0</v>
      </c>
      <c r="Q53" s="78">
        <f t="shared" si="2"/>
        <v>0</v>
      </c>
      <c r="R53" s="76">
        <v>0</v>
      </c>
      <c r="S53" s="88"/>
      <c r="T53" s="88">
        <v>0</v>
      </c>
      <c r="U53" s="78">
        <f t="shared" si="3"/>
        <v>0</v>
      </c>
    </row>
    <row r="54" spans="1:21" s="16" customFormat="1" ht="9.75" customHeight="1">
      <c r="A54" s="86">
        <v>47</v>
      </c>
      <c r="B54" s="87" t="s">
        <v>61</v>
      </c>
      <c r="C54" s="28"/>
      <c r="D54" s="28"/>
      <c r="E54" s="28"/>
      <c r="F54" s="80">
        <f>SUM(F50:F53)</f>
        <v>0</v>
      </c>
      <c r="G54" s="89"/>
      <c r="H54" s="89">
        <f>SUM(H50:H53)</f>
        <v>0</v>
      </c>
      <c r="I54" s="78">
        <f t="shared" si="0"/>
        <v>0</v>
      </c>
      <c r="J54" s="80">
        <f>SUM(J50:J53)</f>
        <v>0</v>
      </c>
      <c r="K54" s="89"/>
      <c r="L54" s="89">
        <f>SUM(L50:L53)</f>
        <v>0</v>
      </c>
      <c r="M54" s="78">
        <f t="shared" si="1"/>
        <v>0</v>
      </c>
      <c r="N54" s="80">
        <f>SUM(N50:N53)</f>
        <v>0</v>
      </c>
      <c r="O54" s="89"/>
      <c r="P54" s="89">
        <f>SUM(P50:P53)</f>
        <v>0</v>
      </c>
      <c r="Q54" s="78">
        <f t="shared" si="2"/>
        <v>0</v>
      </c>
      <c r="R54" s="80">
        <v>0</v>
      </c>
      <c r="S54" s="89"/>
      <c r="T54" s="89">
        <v>0</v>
      </c>
      <c r="U54" s="78">
        <f t="shared" si="3"/>
        <v>0</v>
      </c>
    </row>
    <row r="55" spans="1:21" s="16" customFormat="1" ht="9.75" customHeight="1">
      <c r="A55" s="86">
        <v>48</v>
      </c>
      <c r="B55" s="87" t="s">
        <v>62</v>
      </c>
      <c r="C55" s="28"/>
      <c r="D55" s="28"/>
      <c r="E55" s="28"/>
      <c r="F55" s="80">
        <f>+F14+F19+F27+F38+F45+F49+F54</f>
        <v>21683.909999999996</v>
      </c>
      <c r="G55" s="89">
        <f>+G14+G19+G22+G27+G38+G45+G49+G54</f>
        <v>5462</v>
      </c>
      <c r="H55" s="89">
        <f>+H14+H19+H22+H27+H38+H45+H49+H54-1</f>
        <v>322543.63810236217</v>
      </c>
      <c r="I55" s="78">
        <f>+I14+I19+I22+I27+I38+I45+I49+I54-1</f>
        <v>349689.5481023622</v>
      </c>
      <c r="J55" s="80">
        <f>+J14+J19+J27+J38+J45+J49+J54</f>
        <v>22183.909999999996</v>
      </c>
      <c r="K55" s="89">
        <f>+K14+K19+K22+K27+K38+K45+K49+K54</f>
        <v>5462</v>
      </c>
      <c r="L55" s="89">
        <f>+L14+L19+L22+L27+L38+L45+L49+L54-1</f>
        <v>327803.63810236217</v>
      </c>
      <c r="M55" s="78">
        <f>+M14+M19+M22+M27+M38+M45+M49+M54-1</f>
        <v>355449.5481023622</v>
      </c>
      <c r="N55" s="80">
        <f>+N14+N19+N27+N38+N45+N49+N54</f>
        <v>22183.909999999996</v>
      </c>
      <c r="O55" s="89">
        <f>+O14+O19+O22+O27+O38+O45+O49+O54</f>
        <v>5462</v>
      </c>
      <c r="P55" s="89">
        <f>+P14+P19+P22+P27+P38+P45+P49+P54-1</f>
        <v>332631.63810236217</v>
      </c>
      <c r="Q55" s="78">
        <f>+Q14+Q19+Q22+Q27+Q38+Q45+Q49+Q54-1</f>
        <v>360277.5481023622</v>
      </c>
      <c r="R55" s="80">
        <v>22183.909999999996</v>
      </c>
      <c r="S55" s="89">
        <v>5462</v>
      </c>
      <c r="T55" s="89">
        <f>+T14+T19+T22+T27+T38+T45+T49+T54-1</f>
        <v>333821.63810236217</v>
      </c>
      <c r="U55" s="78">
        <f>+U14+U19+U22+U27+U38+U45+U49+U54-1</f>
        <v>361467.5481023622</v>
      </c>
    </row>
    <row r="56" spans="1:21" ht="9.75" customHeight="1">
      <c r="A56" s="74">
        <v>49</v>
      </c>
      <c r="B56" s="75" t="s">
        <v>63</v>
      </c>
      <c r="C56" s="24"/>
      <c r="D56" s="24"/>
      <c r="E56" s="28"/>
      <c r="F56" s="76"/>
      <c r="G56" s="88"/>
      <c r="H56" s="88">
        <f>+'5A bev műk'!E61</f>
        <v>76000</v>
      </c>
      <c r="I56" s="78">
        <f>SUM(F56:H56)</f>
        <v>76000</v>
      </c>
      <c r="J56" s="76"/>
      <c r="K56" s="88"/>
      <c r="L56" s="88">
        <f>+'5A bev műk'!I61</f>
        <v>75549</v>
      </c>
      <c r="M56" s="78">
        <f>SUM(J56:L56)</f>
        <v>75549</v>
      </c>
      <c r="N56" s="76"/>
      <c r="O56" s="88"/>
      <c r="P56" s="88">
        <f>+'5A bev műk'!M61</f>
        <v>75549</v>
      </c>
      <c r="Q56" s="78">
        <f>SUM(N56:P56)</f>
        <v>75549</v>
      </c>
      <c r="R56" s="76"/>
      <c r="S56" s="88"/>
      <c r="T56" s="88">
        <v>86086</v>
      </c>
      <c r="U56" s="78">
        <f>SUM(R56:T56)</f>
        <v>86086</v>
      </c>
    </row>
    <row r="57" spans="1:21" ht="9.75" customHeight="1">
      <c r="A57" s="74">
        <v>50</v>
      </c>
      <c r="B57" s="75" t="s">
        <v>64</v>
      </c>
      <c r="C57" s="30"/>
      <c r="D57" s="30"/>
      <c r="E57" s="28"/>
      <c r="F57" s="76">
        <f>+F76-F55</f>
        <v>170075.042</v>
      </c>
      <c r="G57" s="88">
        <f>+G76-5462</f>
        <v>98966.21334399999</v>
      </c>
      <c r="H57" s="88">
        <v>-269041</v>
      </c>
      <c r="I57" s="78">
        <f>SUM(F57:H57)</f>
        <v>0.25534399994648993</v>
      </c>
      <c r="J57" s="76">
        <f>+J76-J55</f>
        <v>175618.09</v>
      </c>
      <c r="K57" s="88">
        <f>+K76-5462</f>
        <v>99640.35140000001</v>
      </c>
      <c r="L57" s="88">
        <v>-275258</v>
      </c>
      <c r="M57" s="78">
        <f>SUM(J57:L57)</f>
        <v>0.4414000000106171</v>
      </c>
      <c r="N57" s="76">
        <v>177177</v>
      </c>
      <c r="O57" s="88">
        <v>99978</v>
      </c>
      <c r="P57" s="88">
        <v>-277155</v>
      </c>
      <c r="Q57" s="78">
        <f>SUM(N57:P57)</f>
        <v>0</v>
      </c>
      <c r="R57" s="76">
        <v>179601</v>
      </c>
      <c r="S57" s="88">
        <v>99250</v>
      </c>
      <c r="T57" s="88">
        <v>-278851</v>
      </c>
      <c r="U57" s="78">
        <f>SUM(R57:T57)</f>
        <v>0</v>
      </c>
    </row>
    <row r="58" spans="1:21" ht="9.75" customHeight="1" thickBot="1">
      <c r="A58" s="74">
        <v>51</v>
      </c>
      <c r="B58" s="90" t="s">
        <v>65</v>
      </c>
      <c r="C58" s="24"/>
      <c r="D58" s="24"/>
      <c r="E58" s="28"/>
      <c r="F58" s="91">
        <v>0</v>
      </c>
      <c r="G58" s="92"/>
      <c r="H58" s="92"/>
      <c r="I58" s="93">
        <f>SUM(F58:H58)</f>
        <v>0</v>
      </c>
      <c r="J58" s="91">
        <v>0</v>
      </c>
      <c r="K58" s="92"/>
      <c r="L58" s="92"/>
      <c r="M58" s="93">
        <f>SUM(J58:L58)</f>
        <v>0</v>
      </c>
      <c r="N58" s="91">
        <v>0</v>
      </c>
      <c r="O58" s="92"/>
      <c r="P58" s="92"/>
      <c r="Q58" s="93">
        <f>SUM(N58:P58)</f>
        <v>0</v>
      </c>
      <c r="R58" s="91">
        <v>0</v>
      </c>
      <c r="S58" s="92"/>
      <c r="T58" s="92"/>
      <c r="U58" s="93">
        <f>SUM(R58:T58)</f>
        <v>0</v>
      </c>
    </row>
    <row r="59" spans="1:21" ht="12" customHeight="1" hidden="1" thickBot="1">
      <c r="A59" s="94"/>
      <c r="B59" s="42" t="s">
        <v>66</v>
      </c>
      <c r="C59" s="95"/>
      <c r="D59" s="95"/>
      <c r="E59" s="26"/>
      <c r="F59" s="95">
        <v>0</v>
      </c>
      <c r="G59" s="95"/>
      <c r="H59" s="95">
        <v>0</v>
      </c>
      <c r="I59" s="26">
        <f>SUM(F59:H59)</f>
        <v>0</v>
      </c>
      <c r="J59" s="95">
        <v>0</v>
      </c>
      <c r="K59" s="95"/>
      <c r="L59" s="95">
        <v>0</v>
      </c>
      <c r="M59" s="26">
        <f>SUM(J59:L59)</f>
        <v>0</v>
      </c>
      <c r="N59" s="95">
        <v>0</v>
      </c>
      <c r="O59" s="95"/>
      <c r="P59" s="95">
        <v>0</v>
      </c>
      <c r="Q59" s="26">
        <f>SUM(N59:P59)</f>
        <v>0</v>
      </c>
      <c r="R59" s="95">
        <v>0</v>
      </c>
      <c r="S59" s="95"/>
      <c r="T59" s="95">
        <v>0</v>
      </c>
      <c r="U59" s="26">
        <f>SUM(R59:T59)</f>
        <v>0</v>
      </c>
    </row>
    <row r="60" spans="1:21" s="21" customFormat="1" ht="24" customHeight="1" thickBot="1">
      <c r="A60" s="44">
        <v>52</v>
      </c>
      <c r="B60" s="50" t="s">
        <v>67</v>
      </c>
      <c r="C60" s="47"/>
      <c r="D60" s="47"/>
      <c r="E60" s="48"/>
      <c r="F60" s="51">
        <f>+F55+F56+F57+F58</f>
        <v>191758.952</v>
      </c>
      <c r="G60" s="51">
        <f>+G55+G56+G57</f>
        <v>104428.21334399999</v>
      </c>
      <c r="H60" s="51">
        <f>+H55+H56+H57</f>
        <v>129502.63810236217</v>
      </c>
      <c r="I60" s="96">
        <f>+I55+I56+I57+I58</f>
        <v>425689.80344636214</v>
      </c>
      <c r="J60" s="51">
        <f>+J55+J56+J57+J58</f>
        <v>197802</v>
      </c>
      <c r="K60" s="51">
        <f>+K55+K56+K57</f>
        <v>105102.35140000001</v>
      </c>
      <c r="L60" s="51">
        <f>+L55+L56+L57</f>
        <v>128094.63810236217</v>
      </c>
      <c r="M60" s="96">
        <f>+M55+M56+M57+M58</f>
        <v>430998.9895023622</v>
      </c>
      <c r="N60" s="51">
        <f>+N55+N56+N57+N58</f>
        <v>199360.91</v>
      </c>
      <c r="O60" s="51">
        <f>+O55+O56+O57</f>
        <v>105440</v>
      </c>
      <c r="P60" s="51">
        <f>+P55+P56+P57</f>
        <v>131025.63810236217</v>
      </c>
      <c r="Q60" s="96">
        <f>+Q55+Q56+Q57+Q58</f>
        <v>435826.5481023622</v>
      </c>
      <c r="R60" s="51">
        <f>+R55+R56+R57+R58</f>
        <v>201784.91</v>
      </c>
      <c r="S60" s="51">
        <f>+S55+S56+S57</f>
        <v>104712</v>
      </c>
      <c r="T60" s="51">
        <f>+T55+T56+T57</f>
        <v>141056.63810236217</v>
      </c>
      <c r="U60" s="96">
        <f>+U55+U56+U57+U58</f>
        <v>447553.5481023622</v>
      </c>
    </row>
    <row r="61" spans="1:21" s="16" customFormat="1" ht="20.25" customHeight="1">
      <c r="A61" s="86"/>
      <c r="B61" s="70" t="s">
        <v>68</v>
      </c>
      <c r="C61" s="51"/>
      <c r="D61" s="51"/>
      <c r="E61" s="51"/>
      <c r="F61" s="71"/>
      <c r="G61" s="72"/>
      <c r="H61" s="72"/>
      <c r="I61" s="73"/>
      <c r="J61" s="71"/>
      <c r="K61" s="72"/>
      <c r="L61" s="72"/>
      <c r="M61" s="73"/>
      <c r="N61" s="71"/>
      <c r="O61" s="72"/>
      <c r="P61" s="72"/>
      <c r="Q61" s="265"/>
      <c r="R61" s="267"/>
      <c r="S61" s="268"/>
      <c r="T61" s="268"/>
      <c r="U61" s="269"/>
    </row>
    <row r="62" spans="1:21" s="16" customFormat="1" ht="10.5" customHeight="1">
      <c r="A62" s="86">
        <v>53</v>
      </c>
      <c r="B62" s="87" t="s">
        <v>69</v>
      </c>
      <c r="C62" s="28"/>
      <c r="D62" s="28"/>
      <c r="E62" s="28"/>
      <c r="F62" s="80">
        <f>SUM(F63:F67)</f>
        <v>191758.952</v>
      </c>
      <c r="G62" s="89">
        <f>SUM(G63:G67)</f>
        <v>104428.21334399999</v>
      </c>
      <c r="H62" s="89">
        <f>SUM(H63:H67)</f>
        <v>84502.95999999999</v>
      </c>
      <c r="I62" s="78">
        <f aca="true" t="shared" si="4" ref="I62:I74">SUM(F62:H62)</f>
        <v>380690.12534399994</v>
      </c>
      <c r="J62" s="80">
        <f>SUM(J63:J67)</f>
        <v>197302</v>
      </c>
      <c r="K62" s="89">
        <f>SUM(K63:K67)</f>
        <v>105102.35140000001</v>
      </c>
      <c r="L62" s="89">
        <f>SUM(L63:L67)</f>
        <v>87261.95999999999</v>
      </c>
      <c r="M62" s="78">
        <f aca="true" t="shared" si="5" ref="M62:M74">SUM(J62:L62)</f>
        <v>389666.3114</v>
      </c>
      <c r="N62" s="223">
        <f>SUM(N63:N67)</f>
        <v>198861</v>
      </c>
      <c r="O62" s="224">
        <f>SUM(O63:O67)</f>
        <v>105440</v>
      </c>
      <c r="P62" s="224">
        <f>SUM(P63:P67)</f>
        <v>87898</v>
      </c>
      <c r="Q62" s="222">
        <f aca="true" t="shared" si="6" ref="Q62:Q74">SUM(N62:P62)</f>
        <v>392199</v>
      </c>
      <c r="R62" s="270">
        <f>SUM(R63:R67)</f>
        <v>201285</v>
      </c>
      <c r="S62" s="224">
        <f>SUM(S63:S67)</f>
        <v>104712</v>
      </c>
      <c r="T62" s="224">
        <f>SUM(T63:T67)</f>
        <v>93966</v>
      </c>
      <c r="U62" s="271">
        <f aca="true" t="shared" si="7" ref="U62:U74">SUM(R62:T62)</f>
        <v>399963</v>
      </c>
    </row>
    <row r="63" spans="1:21" ht="10.5" customHeight="1">
      <c r="A63" s="74"/>
      <c r="B63" s="75" t="s">
        <v>70</v>
      </c>
      <c r="C63" s="30"/>
      <c r="D63" s="30"/>
      <c r="E63" s="28"/>
      <c r="F63" s="82">
        <f>+'[1]4 kiad2011'!$D$91</f>
        <v>116800</v>
      </c>
      <c r="G63" s="97">
        <f>+'[1]4 kiad2011'!$D$112</f>
        <v>67938.98068991904</v>
      </c>
      <c r="H63" s="97">
        <f>+'[3]2012_kiadás terv'!$D$43</f>
        <v>12400</v>
      </c>
      <c r="I63" s="78">
        <f t="shared" si="4"/>
        <v>197138.98068991903</v>
      </c>
      <c r="J63" s="82">
        <f>+'[1]4 kiad2011'!$D$92</f>
        <v>119296</v>
      </c>
      <c r="K63" s="97">
        <f>+'[1]4 kiad2011'!$D$113</f>
        <v>68470.14514128609</v>
      </c>
      <c r="L63" s="98">
        <f>+'[4]2012_kiadás terv'!$D$43-10</f>
        <v>12847</v>
      </c>
      <c r="M63" s="222">
        <f t="shared" si="5"/>
        <v>200613.14514128608</v>
      </c>
      <c r="N63" s="228">
        <v>120524</v>
      </c>
      <c r="O63" s="228">
        <v>68736</v>
      </c>
      <c r="P63" s="228">
        <v>12938</v>
      </c>
      <c r="Q63" s="263">
        <f t="shared" si="6"/>
        <v>202198</v>
      </c>
      <c r="R63" s="272">
        <f>120524+861</f>
        <v>121385</v>
      </c>
      <c r="S63" s="228">
        <f>68736+66</f>
        <v>68802</v>
      </c>
      <c r="T63" s="228">
        <v>13010</v>
      </c>
      <c r="U63" s="273">
        <f>SUM(R63:T63)</f>
        <v>203197</v>
      </c>
    </row>
    <row r="64" spans="1:21" ht="10.5" customHeight="1">
      <c r="A64" s="74"/>
      <c r="B64" s="75" t="s">
        <v>71</v>
      </c>
      <c r="C64" s="30"/>
      <c r="D64" s="30"/>
      <c r="E64" s="28"/>
      <c r="F64" s="82">
        <f>+'[1]4 kiad2011'!$E$91</f>
        <v>30738.952</v>
      </c>
      <c r="G64" s="97">
        <f>+'[1]4 kiad2011'!$E$112</f>
        <v>17522.23265408095</v>
      </c>
      <c r="H64" s="97">
        <f>+'[3]2012_kiadás terv'!$E$43</f>
        <v>3810.7664516129034</v>
      </c>
      <c r="I64" s="78">
        <f t="shared" si="4"/>
        <v>52071.95110569385</v>
      </c>
      <c r="J64" s="82">
        <f>+'[1]4 kiad2011'!$E$92</f>
        <v>31414</v>
      </c>
      <c r="K64" s="97">
        <f>+'[1]4 kiad2011'!$E$113</f>
        <v>17665.206258713915</v>
      </c>
      <c r="L64" s="97">
        <f>+'[4]2012_kiadás terv'!$E$43</f>
        <v>3930.7664516129034</v>
      </c>
      <c r="M64" s="222">
        <f t="shared" si="5"/>
        <v>53009.972710326816</v>
      </c>
      <c r="N64" s="228">
        <v>31745</v>
      </c>
      <c r="O64" s="228">
        <v>17737</v>
      </c>
      <c r="P64" s="228">
        <v>3955</v>
      </c>
      <c r="Q64" s="263">
        <f t="shared" si="6"/>
        <v>53437</v>
      </c>
      <c r="R64" s="272">
        <f>31745+232</f>
        <v>31977</v>
      </c>
      <c r="S64" s="228">
        <f>17737+55</f>
        <v>17792</v>
      </c>
      <c r="T64" s="228">
        <v>3975</v>
      </c>
      <c r="U64" s="273">
        <f t="shared" si="7"/>
        <v>53744</v>
      </c>
    </row>
    <row r="65" spans="1:21" ht="10.5" customHeight="1">
      <c r="A65" s="74"/>
      <c r="B65" s="75" t="s">
        <v>72</v>
      </c>
      <c r="C65" s="30"/>
      <c r="D65" s="30"/>
      <c r="E65" s="28"/>
      <c r="F65" s="99">
        <f>+'[1]4 kiad2011'!$F$91</f>
        <v>44220</v>
      </c>
      <c r="G65" s="97">
        <f>+'[1]4 kiad2011'!$F$112</f>
        <v>18967</v>
      </c>
      <c r="H65" s="97">
        <f>+'[3]2012_kiadás terv'!$F$43</f>
        <v>39258</v>
      </c>
      <c r="I65" s="78">
        <f t="shared" si="4"/>
        <v>102445</v>
      </c>
      <c r="J65" s="99">
        <f>+'[1]4 kiad2011'!$F$92</f>
        <v>46592</v>
      </c>
      <c r="K65" s="97">
        <f>+'[1]4 kiad2011'!$F$113</f>
        <v>18967</v>
      </c>
      <c r="L65" s="98">
        <f>+'[4]2012_kiadás terv'!$F$43+508</f>
        <v>39766</v>
      </c>
      <c r="M65" s="78">
        <f t="shared" si="5"/>
        <v>105325</v>
      </c>
      <c r="N65" s="225">
        <f>+'[1]4 kiad2011'!$F$92</f>
        <v>46592</v>
      </c>
      <c r="O65" s="226">
        <f>+'[1]4 kiad2011'!$F$113</f>
        <v>18967</v>
      </c>
      <c r="P65" s="227">
        <f>+'[4]2012_kiadás terv'!$F$43+508</f>
        <v>39766</v>
      </c>
      <c r="Q65" s="222">
        <f t="shared" si="6"/>
        <v>105325</v>
      </c>
      <c r="R65" s="272">
        <f>46592+1331</f>
        <v>47923</v>
      </c>
      <c r="S65" s="228">
        <f>18967-849</f>
        <v>18118</v>
      </c>
      <c r="T65" s="228">
        <v>44261</v>
      </c>
      <c r="U65" s="273">
        <f t="shared" si="7"/>
        <v>110302</v>
      </c>
    </row>
    <row r="66" spans="1:21" ht="10.5" customHeight="1">
      <c r="A66" s="74"/>
      <c r="B66" s="75" t="s">
        <v>73</v>
      </c>
      <c r="C66" s="30"/>
      <c r="D66" s="30"/>
      <c r="E66" s="28"/>
      <c r="F66" s="82">
        <v>0</v>
      </c>
      <c r="G66" s="97"/>
      <c r="H66" s="97">
        <f>+'[3]2012_kiadás terv'!$G$41+'[3]2012_kiadás terv'!$G$38</f>
        <v>19499</v>
      </c>
      <c r="I66" s="78">
        <f t="shared" si="4"/>
        <v>19499</v>
      </c>
      <c r="J66" s="82">
        <v>0</v>
      </c>
      <c r="K66" s="97"/>
      <c r="L66" s="97">
        <f>+'[4]2012_kiadás terv'!$G$38+'[4]2012_kiadás terv'!$G$41</f>
        <v>20288</v>
      </c>
      <c r="M66" s="78">
        <f t="shared" si="5"/>
        <v>20288</v>
      </c>
      <c r="N66" s="82">
        <v>0</v>
      </c>
      <c r="O66" s="97"/>
      <c r="P66" s="97">
        <f>+'[4]2012_kiadás terv'!$G$38+'[4]2012_kiadás terv'!$G$41</f>
        <v>20288</v>
      </c>
      <c r="Q66" s="222">
        <f t="shared" si="6"/>
        <v>20288</v>
      </c>
      <c r="R66" s="272">
        <v>0</v>
      </c>
      <c r="S66" s="228">
        <v>0</v>
      </c>
      <c r="T66" s="228">
        <v>20968</v>
      </c>
      <c r="U66" s="273">
        <f t="shared" si="7"/>
        <v>20968</v>
      </c>
    </row>
    <row r="67" spans="1:21" ht="10.5" customHeight="1">
      <c r="A67" s="74"/>
      <c r="B67" s="75" t="s">
        <v>74</v>
      </c>
      <c r="C67" s="30"/>
      <c r="D67" s="30"/>
      <c r="E67" s="28"/>
      <c r="F67" s="82">
        <f>+'[5]4 kiad2011'!L73-4366</f>
        <v>0</v>
      </c>
      <c r="G67" s="97"/>
      <c r="H67" s="97">
        <f>+'[3]2012_kiadás terv'!$G$17+'[3]2012_kiadás terv'!$G$20</f>
        <v>9535.193548387097</v>
      </c>
      <c r="I67" s="78">
        <f t="shared" si="4"/>
        <v>9535.193548387097</v>
      </c>
      <c r="J67" s="82">
        <v>0</v>
      </c>
      <c r="K67" s="97"/>
      <c r="L67" s="97">
        <f>+'[4]2012_kiadás terv'!$G$17+'[4]2012_kiadás terv'!$G$20</f>
        <v>10430.193548387097</v>
      </c>
      <c r="M67" s="78">
        <f t="shared" si="5"/>
        <v>10430.193548387097</v>
      </c>
      <c r="N67" s="82">
        <v>0</v>
      </c>
      <c r="O67" s="97"/>
      <c r="P67" s="97">
        <v>10951</v>
      </c>
      <c r="Q67" s="222">
        <f t="shared" si="6"/>
        <v>10951</v>
      </c>
      <c r="R67" s="272">
        <v>0</v>
      </c>
      <c r="S67" s="228">
        <v>0</v>
      </c>
      <c r="T67" s="228">
        <v>11752</v>
      </c>
      <c r="U67" s="273">
        <f t="shared" si="7"/>
        <v>11752</v>
      </c>
    </row>
    <row r="68" spans="1:21" s="16" customFormat="1" ht="10.5" customHeight="1">
      <c r="A68" s="86">
        <v>54</v>
      </c>
      <c r="B68" s="87" t="s">
        <v>75</v>
      </c>
      <c r="C68" s="28"/>
      <c r="D68" s="28"/>
      <c r="E68" s="28"/>
      <c r="F68" s="80">
        <v>0</v>
      </c>
      <c r="G68" s="89">
        <f>SUM(G69:G73)</f>
        <v>0</v>
      </c>
      <c r="H68" s="89">
        <f>SUM(H69:H71)</f>
        <v>0</v>
      </c>
      <c r="I68" s="78">
        <f t="shared" si="4"/>
        <v>0</v>
      </c>
      <c r="J68" s="80">
        <v>0</v>
      </c>
      <c r="K68" s="89">
        <f>SUM(K69:K73)</f>
        <v>0</v>
      </c>
      <c r="L68" s="89">
        <f>SUM(L69:L71)</f>
        <v>0</v>
      </c>
      <c r="M68" s="78">
        <f t="shared" si="5"/>
        <v>0</v>
      </c>
      <c r="N68" s="80">
        <v>0</v>
      </c>
      <c r="O68" s="89">
        <f>SUM(O69:O73)</f>
        <v>0</v>
      </c>
      <c r="P68" s="89">
        <f>SUM(P69:P71)</f>
        <v>0</v>
      </c>
      <c r="Q68" s="222">
        <f t="shared" si="6"/>
        <v>0</v>
      </c>
      <c r="R68" s="274">
        <v>0</v>
      </c>
      <c r="S68" s="264">
        <v>0</v>
      </c>
      <c r="T68" s="264">
        <v>0</v>
      </c>
      <c r="U68" s="271">
        <f t="shared" si="7"/>
        <v>0</v>
      </c>
    </row>
    <row r="69" spans="1:21" ht="11.25" customHeight="1">
      <c r="A69" s="74"/>
      <c r="B69" s="75" t="s">
        <v>76</v>
      </c>
      <c r="C69" s="24"/>
      <c r="D69" s="24"/>
      <c r="E69" s="28"/>
      <c r="F69" s="76">
        <v>0</v>
      </c>
      <c r="G69" s="88"/>
      <c r="H69" s="88"/>
      <c r="I69" s="78">
        <f t="shared" si="4"/>
        <v>0</v>
      </c>
      <c r="J69" s="76">
        <v>0</v>
      </c>
      <c r="K69" s="88"/>
      <c r="L69" s="88"/>
      <c r="M69" s="78">
        <f t="shared" si="5"/>
        <v>0</v>
      </c>
      <c r="N69" s="76">
        <v>0</v>
      </c>
      <c r="O69" s="88"/>
      <c r="P69" s="88"/>
      <c r="Q69" s="222">
        <f t="shared" si="6"/>
        <v>0</v>
      </c>
      <c r="R69" s="275">
        <v>0</v>
      </c>
      <c r="S69" s="88"/>
      <c r="T69" s="88">
        <v>0</v>
      </c>
      <c r="U69" s="271">
        <f t="shared" si="7"/>
        <v>0</v>
      </c>
    </row>
    <row r="70" spans="1:21" ht="11.25" customHeight="1">
      <c r="A70" s="74"/>
      <c r="B70" s="75" t="s">
        <v>77</v>
      </c>
      <c r="C70" s="24"/>
      <c r="D70" s="24"/>
      <c r="E70" s="28"/>
      <c r="F70" s="76">
        <v>0</v>
      </c>
      <c r="G70" s="100"/>
      <c r="H70" s="88"/>
      <c r="I70" s="78">
        <f t="shared" si="4"/>
        <v>0</v>
      </c>
      <c r="J70" s="76">
        <v>0</v>
      </c>
      <c r="K70" s="100"/>
      <c r="L70" s="88">
        <v>0</v>
      </c>
      <c r="M70" s="78">
        <f t="shared" si="5"/>
        <v>0</v>
      </c>
      <c r="N70" s="76">
        <v>0</v>
      </c>
      <c r="O70" s="100"/>
      <c r="P70" s="88">
        <v>0</v>
      </c>
      <c r="Q70" s="222">
        <f t="shared" si="6"/>
        <v>0</v>
      </c>
      <c r="R70" s="275">
        <v>0</v>
      </c>
      <c r="S70" s="100"/>
      <c r="T70" s="88">
        <v>0</v>
      </c>
      <c r="U70" s="271">
        <f t="shared" si="7"/>
        <v>0</v>
      </c>
    </row>
    <row r="71" spans="1:21" ht="11.25" customHeight="1">
      <c r="A71" s="74"/>
      <c r="B71" s="75" t="s">
        <v>78</v>
      </c>
      <c r="C71" s="24"/>
      <c r="D71" s="24"/>
      <c r="E71" s="28"/>
      <c r="F71" s="76">
        <v>0</v>
      </c>
      <c r="G71" s="88"/>
      <c r="H71" s="88">
        <v>0</v>
      </c>
      <c r="I71" s="78">
        <f t="shared" si="4"/>
        <v>0</v>
      </c>
      <c r="J71" s="76">
        <v>0</v>
      </c>
      <c r="K71" s="88"/>
      <c r="L71" s="88">
        <v>0</v>
      </c>
      <c r="M71" s="78">
        <f t="shared" si="5"/>
        <v>0</v>
      </c>
      <c r="N71" s="76">
        <v>0</v>
      </c>
      <c r="O71" s="88"/>
      <c r="P71" s="88">
        <v>0</v>
      </c>
      <c r="Q71" s="222">
        <f t="shared" si="6"/>
        <v>0</v>
      </c>
      <c r="R71" s="275">
        <v>0</v>
      </c>
      <c r="S71" s="88"/>
      <c r="T71" s="88">
        <v>0</v>
      </c>
      <c r="U71" s="271">
        <f t="shared" si="7"/>
        <v>0</v>
      </c>
    </row>
    <row r="72" spans="1:21" s="16" customFormat="1" ht="10.5" customHeight="1">
      <c r="A72" s="86">
        <v>55</v>
      </c>
      <c r="B72" s="87" t="s">
        <v>79</v>
      </c>
      <c r="C72" s="28"/>
      <c r="D72" s="28"/>
      <c r="E72" s="28"/>
      <c r="F72" s="80">
        <v>0</v>
      </c>
      <c r="G72" s="89"/>
      <c r="H72" s="89">
        <v>0</v>
      </c>
      <c r="I72" s="78">
        <f t="shared" si="4"/>
        <v>0</v>
      </c>
      <c r="J72" s="80">
        <v>0</v>
      </c>
      <c r="K72" s="89"/>
      <c r="L72" s="89">
        <v>0</v>
      </c>
      <c r="M72" s="78">
        <f t="shared" si="5"/>
        <v>0</v>
      </c>
      <c r="N72" s="80">
        <v>0</v>
      </c>
      <c r="O72" s="89"/>
      <c r="P72" s="89">
        <v>0</v>
      </c>
      <c r="Q72" s="222">
        <f t="shared" si="6"/>
        <v>0</v>
      </c>
      <c r="R72" s="276">
        <v>0</v>
      </c>
      <c r="S72" s="89"/>
      <c r="T72" s="89">
        <v>0</v>
      </c>
      <c r="U72" s="271">
        <f t="shared" si="7"/>
        <v>0</v>
      </c>
    </row>
    <row r="73" spans="1:21" s="16" customFormat="1" ht="10.5" customHeight="1">
      <c r="A73" s="86">
        <v>56</v>
      </c>
      <c r="B73" s="87" t="s">
        <v>80</v>
      </c>
      <c r="C73" s="28"/>
      <c r="D73" s="28"/>
      <c r="E73" s="28"/>
      <c r="F73" s="80">
        <v>0</v>
      </c>
      <c r="G73" s="89"/>
      <c r="H73" s="89">
        <f>+'[4]2012_kiadás terv'!$C$9</f>
        <v>45000</v>
      </c>
      <c r="I73" s="78">
        <f t="shared" si="4"/>
        <v>45000</v>
      </c>
      <c r="J73" s="80">
        <v>500</v>
      </c>
      <c r="K73" s="89"/>
      <c r="L73" s="101">
        <v>40833</v>
      </c>
      <c r="M73" s="78">
        <f t="shared" si="5"/>
        <v>41333</v>
      </c>
      <c r="N73" s="80">
        <v>500</v>
      </c>
      <c r="O73" s="89"/>
      <c r="P73" s="101">
        <v>43128</v>
      </c>
      <c r="Q73" s="222">
        <f t="shared" si="6"/>
        <v>43628</v>
      </c>
      <c r="R73" s="276">
        <v>500</v>
      </c>
      <c r="S73" s="89"/>
      <c r="T73" s="101">
        <v>47091</v>
      </c>
      <c r="U73" s="271">
        <f t="shared" si="7"/>
        <v>47591</v>
      </c>
    </row>
    <row r="74" spans="1:21" ht="10.5" customHeight="1" thickBot="1">
      <c r="A74" s="74"/>
      <c r="B74" s="90" t="s">
        <v>81</v>
      </c>
      <c r="C74" s="24"/>
      <c r="D74" s="24"/>
      <c r="E74" s="24"/>
      <c r="F74" s="91">
        <v>0</v>
      </c>
      <c r="G74" s="92"/>
      <c r="H74" s="92">
        <v>0</v>
      </c>
      <c r="I74" s="93">
        <f t="shared" si="4"/>
        <v>0</v>
      </c>
      <c r="J74" s="91">
        <v>0</v>
      </c>
      <c r="K74" s="92"/>
      <c r="L74" s="92">
        <v>0</v>
      </c>
      <c r="M74" s="93">
        <f t="shared" si="5"/>
        <v>0</v>
      </c>
      <c r="N74" s="91">
        <v>0</v>
      </c>
      <c r="O74" s="92"/>
      <c r="P74" s="92">
        <v>0</v>
      </c>
      <c r="Q74" s="266">
        <f t="shared" si="6"/>
        <v>0</v>
      </c>
      <c r="R74" s="277">
        <v>0</v>
      </c>
      <c r="S74" s="278"/>
      <c r="T74" s="278">
        <v>0</v>
      </c>
      <c r="U74" s="279">
        <f t="shared" si="7"/>
        <v>0</v>
      </c>
    </row>
    <row r="75" spans="1:21" ht="12" customHeight="1" hidden="1" thickBot="1">
      <c r="A75" s="94"/>
      <c r="B75" s="42" t="s">
        <v>66</v>
      </c>
      <c r="C75" s="53"/>
      <c r="D75" s="95"/>
      <c r="E75" s="26"/>
      <c r="F75" s="95">
        <v>0</v>
      </c>
      <c r="G75" s="95"/>
      <c r="H75" s="95">
        <v>0</v>
      </c>
      <c r="I75" s="26">
        <v>0</v>
      </c>
      <c r="J75" s="95">
        <v>0</v>
      </c>
      <c r="K75" s="95"/>
      <c r="L75" s="95">
        <v>0</v>
      </c>
      <c r="M75" s="26">
        <v>0</v>
      </c>
      <c r="N75" s="95">
        <v>0</v>
      </c>
      <c r="O75" s="95"/>
      <c r="P75" s="95">
        <v>0</v>
      </c>
      <c r="Q75" s="26">
        <v>0</v>
      </c>
      <c r="R75" s="95">
        <v>0</v>
      </c>
      <c r="S75" s="95"/>
      <c r="T75" s="95">
        <v>0</v>
      </c>
      <c r="U75" s="26">
        <v>0</v>
      </c>
    </row>
    <row r="76" spans="1:21" s="21" customFormat="1" ht="24" customHeight="1" thickBot="1">
      <c r="A76" s="54">
        <v>57</v>
      </c>
      <c r="B76" s="55" t="s">
        <v>82</v>
      </c>
      <c r="C76" s="47"/>
      <c r="D76" s="47"/>
      <c r="E76" s="47"/>
      <c r="F76" s="102">
        <f aca="true" t="shared" si="8" ref="F76:M76">+F73+F72+F68+F62</f>
        <v>191758.952</v>
      </c>
      <c r="G76" s="103">
        <f t="shared" si="8"/>
        <v>104428.21334399999</v>
      </c>
      <c r="H76" s="103">
        <f t="shared" si="8"/>
        <v>129502.95999999999</v>
      </c>
      <c r="I76" s="104">
        <f t="shared" si="8"/>
        <v>425690.12534399994</v>
      </c>
      <c r="J76" s="102">
        <f t="shared" si="8"/>
        <v>197802</v>
      </c>
      <c r="K76" s="103">
        <f t="shared" si="8"/>
        <v>105102.35140000001</v>
      </c>
      <c r="L76" s="103">
        <f t="shared" si="8"/>
        <v>128094.95999999999</v>
      </c>
      <c r="M76" s="104">
        <f t="shared" si="8"/>
        <v>430999.3114</v>
      </c>
      <c r="N76" s="102">
        <f aca="true" t="shared" si="9" ref="N76:U76">+N73+N72+N68+N62</f>
        <v>199361</v>
      </c>
      <c r="O76" s="103">
        <f t="shared" si="9"/>
        <v>105440</v>
      </c>
      <c r="P76" s="103">
        <f t="shared" si="9"/>
        <v>131026</v>
      </c>
      <c r="Q76" s="104">
        <f t="shared" si="9"/>
        <v>435827</v>
      </c>
      <c r="R76" s="102">
        <f t="shared" si="9"/>
        <v>201785</v>
      </c>
      <c r="S76" s="103">
        <f t="shared" si="9"/>
        <v>104712</v>
      </c>
      <c r="T76" s="103">
        <f t="shared" si="9"/>
        <v>141057</v>
      </c>
      <c r="U76" s="104">
        <f t="shared" si="9"/>
        <v>447554</v>
      </c>
    </row>
    <row r="77" spans="1:21" ht="13.5" customHeight="1">
      <c r="A77" s="243" t="str">
        <f>+'2 2012_rend_ mérleg'!A77:H77</f>
        <v>Pilisborosjenő, 2012.szeptember 30.</v>
      </c>
      <c r="B77" s="243"/>
      <c r="C77" s="243"/>
      <c r="D77" s="243"/>
      <c r="E77" s="243"/>
      <c r="F77" s="243"/>
      <c r="G77" s="243"/>
      <c r="H77" s="243"/>
      <c r="I77" s="24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2.75" customHeight="1" hidden="1"/>
    <row r="79" ht="12.75" customHeight="1" hidden="1"/>
    <row r="80" ht="12.75" customHeight="1" hidden="1"/>
    <row r="81" spans="1:5" ht="12.75" customHeight="1" hidden="1">
      <c r="A81" s="56"/>
      <c r="B81" s="56"/>
      <c r="C81" s="56"/>
      <c r="D81" s="56"/>
      <c r="E81" s="56"/>
    </row>
    <row r="82" ht="12.75" customHeight="1" hidden="1"/>
    <row r="83" spans="7:20" ht="12.75" customHeight="1" hidden="1">
      <c r="G83" s="105"/>
      <c r="H83" s="105" t="e">
        <f>+I76+#REF!</f>
        <v>#REF!</v>
      </c>
      <c r="K83" s="105"/>
      <c r="L83" s="105" t="e">
        <f>+M76+#REF!</f>
        <v>#REF!</v>
      </c>
      <c r="O83" s="105"/>
      <c r="P83" s="105" t="e">
        <f>+Q76+#REF!</f>
        <v>#REF!</v>
      </c>
      <c r="S83" s="105"/>
      <c r="T83" s="105" t="e">
        <f>+U76+#REF!</f>
        <v>#REF!</v>
      </c>
    </row>
    <row r="84" ht="12.75" customHeight="1" hidden="1"/>
    <row r="85" spans="6:20" ht="12.75" customHeight="1" hidden="1">
      <c r="F85" s="105">
        <f>+F60-F76</f>
        <v>0</v>
      </c>
      <c r="G85" s="105"/>
      <c r="H85" s="105">
        <f>+H60-H76</f>
        <v>-0.3218976378266234</v>
      </c>
      <c r="J85" s="105">
        <f>+J60-J76</f>
        <v>0</v>
      </c>
      <c r="K85" s="105"/>
      <c r="L85" s="105">
        <f>+L60-L76</f>
        <v>-0.3218976378266234</v>
      </c>
      <c r="N85" s="105">
        <f>+N60-N76</f>
        <v>-0.08999999999650754</v>
      </c>
      <c r="O85" s="105"/>
      <c r="P85" s="105">
        <f>+P60-P76</f>
        <v>-0.36189763783477247</v>
      </c>
      <c r="R85" s="105">
        <f>+R60-R76</f>
        <v>-0.08999999999650754</v>
      </c>
      <c r="S85" s="105"/>
      <c r="T85" s="105">
        <f>+T60-T76</f>
        <v>-0.36189763783477247</v>
      </c>
    </row>
    <row r="86" ht="12.75" customHeight="1" hidden="1"/>
    <row r="87" ht="12.75" customHeight="1" hidden="1"/>
    <row r="88" spans="9:21" ht="12.75">
      <c r="I88" s="105"/>
      <c r="L88" s="105"/>
      <c r="M88" s="105"/>
      <c r="P88" s="105"/>
      <c r="Q88" s="105"/>
      <c r="T88" s="105"/>
      <c r="U88" s="105"/>
    </row>
    <row r="89" spans="7:20" ht="12.75" customHeight="1" hidden="1">
      <c r="G89" s="105"/>
      <c r="H89" s="105"/>
      <c r="K89" s="105"/>
      <c r="L89" s="105"/>
      <c r="O89" s="105"/>
      <c r="P89" s="105"/>
      <c r="S89" s="105"/>
      <c r="T89" s="105"/>
    </row>
    <row r="90" ht="12.75" customHeight="1" hidden="1"/>
    <row r="91" spans="7:20" ht="12.75" customHeight="1" hidden="1">
      <c r="G91" s="105"/>
      <c r="H91" s="105"/>
      <c r="K91" s="105"/>
      <c r="L91" s="105"/>
      <c r="O91" s="105"/>
      <c r="P91" s="105"/>
      <c r="S91" s="105"/>
      <c r="T91" s="105"/>
    </row>
    <row r="92" spans="6:21" s="59" customFormat="1" ht="12.75">
      <c r="F92" s="106"/>
      <c r="G92" s="107"/>
      <c r="H92" s="107"/>
      <c r="I92" s="107"/>
      <c r="J92" s="106"/>
      <c r="K92" s="107"/>
      <c r="L92" s="107"/>
      <c r="M92" s="107"/>
      <c r="N92" s="106"/>
      <c r="O92" s="107"/>
      <c r="P92" s="107"/>
      <c r="Q92" s="107"/>
      <c r="R92" s="106"/>
      <c r="S92" s="107"/>
      <c r="T92" s="107"/>
      <c r="U92" s="107"/>
    </row>
    <row r="93" spans="6:21" s="59" customFormat="1" ht="12.75" customHeight="1" hidden="1">
      <c r="F93" s="106"/>
      <c r="G93" s="107"/>
      <c r="H93" s="107"/>
      <c r="I93" s="106"/>
      <c r="J93" s="106"/>
      <c r="K93" s="107"/>
      <c r="L93" s="107"/>
      <c r="M93" s="106"/>
      <c r="N93" s="106"/>
      <c r="O93" s="107"/>
      <c r="P93" s="107"/>
      <c r="Q93" s="106"/>
      <c r="R93" s="106"/>
      <c r="S93" s="107"/>
      <c r="T93" s="107"/>
      <c r="U93" s="106"/>
    </row>
    <row r="94" spans="6:21" s="59" customFormat="1" ht="12.75"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6:21" s="59" customFormat="1" ht="12.75"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6:21" s="59" customFormat="1" ht="12.75"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6:21" s="59" customFormat="1" ht="12.75"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6:21" s="59" customFormat="1" ht="12.75"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6:21" s="59" customFormat="1" ht="12.7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6:21" s="59" customFormat="1" ht="12.75"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6:21" s="59" customFormat="1" ht="12.75"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6:21" s="59" customFormat="1" ht="12.75"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6:21" s="59" customFormat="1" ht="12.75"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6:21" s="59" customFormat="1" ht="12.75"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6:21" s="59" customFormat="1" ht="12.75"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6:21" s="59" customFormat="1" ht="12.75"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6:21" s="59" customFormat="1" ht="12.75"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6:21" s="59" customFormat="1" ht="12.75"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6:21" s="59" customFormat="1" ht="12.75"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6:21" s="59" customFormat="1" ht="12.75"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6:21" s="59" customFormat="1" ht="12.75"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6:21" s="59" customFormat="1" ht="12.75"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6:21" s="59" customFormat="1" ht="12.75"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6:21" s="59" customFormat="1" ht="12.75"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6:21" s="59" customFormat="1" ht="12.75"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6:21" s="59" customFormat="1" ht="12.75"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6:21" s="59" customFormat="1" ht="12.75"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6:21" s="59" customFormat="1" ht="12.75"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6:21" s="59" customFormat="1" ht="12.75"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6:21" s="59" customFormat="1" ht="12.75"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6:21" s="59" customFormat="1" ht="12.75"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6:21" s="59" customFormat="1" ht="12.75"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6:21" s="59" customFormat="1" ht="12.75"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6:21" s="59" customFormat="1" ht="12.75"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6:21" s="59" customFormat="1" ht="12.75"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6:21" s="59" customFormat="1" ht="12.75"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6:21" s="59" customFormat="1" ht="12.75"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6:21" s="59" customFormat="1" ht="12.75"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6:21" s="59" customFormat="1" ht="12.75"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6:21" s="59" customFormat="1" ht="12.75"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6:21" s="59" customFormat="1" ht="12.75"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6:21" s="59" customFormat="1" ht="12.75"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6:21" s="59" customFormat="1" ht="12.75"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6:21" s="59" customFormat="1" ht="12.75"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6:21" s="59" customFormat="1" ht="12.75"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6:21" s="59" customFormat="1" ht="12.75"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6:21" s="59" customFormat="1" ht="12.75"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6:21" s="59" customFormat="1" ht="12.75"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6:21" s="59" customFormat="1" ht="12.75"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6:21" s="59" customFormat="1" ht="12.75"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6:21" s="59" customFormat="1" ht="12.75"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6:21" s="59" customFormat="1" ht="12.75"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</row>
    <row r="143" spans="6:21" s="59" customFormat="1" ht="12.75"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</row>
    <row r="144" spans="6:21" s="59" customFormat="1" ht="12.75"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</row>
    <row r="145" spans="6:21" s="59" customFormat="1" ht="12.75"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</row>
    <row r="146" spans="6:21" s="59" customFormat="1" ht="12.75"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</row>
    <row r="147" spans="6:21" s="59" customFormat="1" ht="12.75"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</row>
    <row r="148" spans="6:21" s="59" customFormat="1" ht="12.75"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</row>
    <row r="149" spans="6:21" s="59" customFormat="1" ht="12.75"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</row>
    <row r="150" spans="6:21" s="59" customFormat="1" ht="12.75"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</row>
    <row r="151" spans="6:21" s="59" customFormat="1" ht="12.75"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</row>
    <row r="152" spans="6:21" s="59" customFormat="1" ht="12.75"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</row>
    <row r="153" spans="6:21" s="59" customFormat="1" ht="12.75"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</row>
    <row r="154" spans="6:21" s="59" customFormat="1" ht="12.75"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</row>
    <row r="155" spans="6:21" s="59" customFormat="1" ht="12.75"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</row>
    <row r="156" spans="6:21" s="59" customFormat="1" ht="12.75"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6:21" s="59" customFormat="1" ht="12.75"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</row>
    <row r="158" spans="6:21" s="59" customFormat="1" ht="12.75"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</row>
    <row r="159" spans="6:21" s="59" customFormat="1" ht="12.75"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</row>
    <row r="160" spans="6:21" s="59" customFormat="1" ht="12.75"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</row>
    <row r="161" spans="6:21" s="59" customFormat="1" ht="12.75"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</row>
    <row r="162" spans="6:21" s="59" customFormat="1" ht="12.75"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</row>
    <row r="163" spans="6:21" s="59" customFormat="1" ht="12.75"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</row>
    <row r="164" spans="6:21" s="59" customFormat="1" ht="12.75"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</row>
    <row r="165" spans="6:21" s="59" customFormat="1" ht="12.75"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</row>
    <row r="166" spans="6:21" s="59" customFormat="1" ht="12.75"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</row>
    <row r="167" spans="6:21" s="59" customFormat="1" ht="12.75"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</row>
    <row r="168" spans="6:21" s="59" customFormat="1" ht="12.75"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</row>
    <row r="169" spans="6:21" s="59" customFormat="1" ht="12.75"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</row>
    <row r="170" spans="6:21" s="59" customFormat="1" ht="12.75"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</row>
    <row r="171" spans="6:21" s="59" customFormat="1" ht="12.75"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</row>
    <row r="172" spans="6:21" s="59" customFormat="1" ht="12.75"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</row>
    <row r="173" spans="6:21" s="59" customFormat="1" ht="12.75"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</row>
    <row r="174" spans="6:21" s="59" customFormat="1" ht="12.75"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</row>
    <row r="175" spans="6:21" s="59" customFormat="1" ht="12.75"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</row>
    <row r="176" spans="6:21" s="59" customFormat="1" ht="12.75"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6:21" s="59" customFormat="1" ht="12.75"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</row>
    <row r="178" spans="6:21" s="59" customFormat="1" ht="12.75"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</row>
    <row r="179" spans="6:21" s="59" customFormat="1" ht="12.75"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</row>
    <row r="180" spans="6:21" s="59" customFormat="1" ht="12.75"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</row>
    <row r="181" spans="6:21" s="59" customFormat="1" ht="12.75"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</row>
    <row r="182" spans="6:21" s="59" customFormat="1" ht="12.75"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6:21" s="59" customFormat="1" ht="12.75"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6:21" s="59" customFormat="1" ht="12.75"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</row>
    <row r="185" spans="6:21" s="59" customFormat="1" ht="12.75"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</row>
    <row r="186" spans="6:21" s="59" customFormat="1" ht="12.75"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</row>
    <row r="187" spans="6:21" s="59" customFormat="1" ht="12.75"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</row>
    <row r="188" spans="6:21" s="59" customFormat="1" ht="12.75"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</row>
    <row r="189" spans="6:21" s="59" customFormat="1" ht="12.75"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</row>
    <row r="190" spans="6:21" s="59" customFormat="1" ht="12.75"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</row>
    <row r="191" spans="6:21" s="59" customFormat="1" ht="12.75"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</row>
    <row r="192" spans="6:21" s="59" customFormat="1" ht="12.75"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</row>
    <row r="193" spans="6:21" s="59" customFormat="1" ht="12.75"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</row>
    <row r="194" spans="6:21" s="59" customFormat="1" ht="12.75"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</row>
    <row r="195" spans="6:21" s="59" customFormat="1" ht="12.75"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</row>
    <row r="196" spans="6:21" s="59" customFormat="1" ht="12.75"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</row>
    <row r="197" spans="6:21" s="59" customFormat="1" ht="12.75"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</row>
    <row r="198" spans="6:21" s="59" customFormat="1" ht="12.75"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</row>
    <row r="199" spans="6:21" s="59" customFormat="1" ht="12.75"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</row>
    <row r="200" spans="6:21" s="59" customFormat="1" ht="12.75"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</row>
    <row r="201" spans="6:21" s="59" customFormat="1" ht="12.75"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</row>
    <row r="202" spans="6:21" s="59" customFormat="1" ht="12.75"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6:21" s="59" customFormat="1" ht="12.75"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</row>
    <row r="204" spans="6:21" s="59" customFormat="1" ht="12.75"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</row>
    <row r="205" spans="6:21" s="59" customFormat="1" ht="12.75"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</row>
    <row r="206" spans="6:21" s="59" customFormat="1" ht="12.75"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</row>
    <row r="207" spans="6:21" s="59" customFormat="1" ht="12.75"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</row>
    <row r="208" spans="6:21" s="59" customFormat="1" ht="12.75"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</row>
    <row r="209" spans="6:21" s="59" customFormat="1" ht="12.75"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</row>
    <row r="210" spans="6:21" s="59" customFormat="1" ht="12.75"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</row>
    <row r="211" spans="6:21" s="59" customFormat="1" ht="12.75"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</row>
    <row r="212" spans="6:21" s="59" customFormat="1" ht="12.75"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</row>
    <row r="213" spans="6:21" s="59" customFormat="1" ht="12.75"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</row>
  </sheetData>
  <sheetProtection selectLockedCells="1" selectUnlockedCells="1"/>
  <mergeCells count="16">
    <mergeCell ref="A77:I77"/>
    <mergeCell ref="J4:M4"/>
    <mergeCell ref="C5:E5"/>
    <mergeCell ref="F5:I5"/>
    <mergeCell ref="J5:M5"/>
    <mergeCell ref="A1:I1"/>
    <mergeCell ref="A2:I2"/>
    <mergeCell ref="A3:I3"/>
    <mergeCell ref="F4:I4"/>
    <mergeCell ref="N1:Q3"/>
    <mergeCell ref="N4:Q4"/>
    <mergeCell ref="N5:Q5"/>
    <mergeCell ref="J1:M3"/>
    <mergeCell ref="R1:U3"/>
    <mergeCell ref="R4:U4"/>
    <mergeCell ref="R5:U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4" r:id="rId1"/>
  <rowBreaks count="1" manualBreakCount="1">
    <brk id="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3"/>
  <sheetViews>
    <sheetView zoomScalePageLayoutView="0" workbookViewId="0" topLeftCell="L58">
      <selection activeCell="T57" sqref="T57"/>
    </sheetView>
  </sheetViews>
  <sheetFormatPr defaultColWidth="9.25390625" defaultRowHeight="12.75"/>
  <cols>
    <col min="1" max="1" width="4.125" style="1" customWidth="1"/>
    <col min="2" max="2" width="44.125" style="1" customWidth="1"/>
    <col min="3" max="5" width="0" style="1" hidden="1" customWidth="1"/>
    <col min="6" max="21" width="10.25390625" style="62" customWidth="1"/>
    <col min="22" max="16384" width="9.25390625" style="1" customWidth="1"/>
  </cols>
  <sheetData>
    <row r="1" spans="1:21" ht="25.5" customHeight="1">
      <c r="A1" s="238" t="s">
        <v>90</v>
      </c>
      <c r="B1" s="238"/>
      <c r="C1" s="238"/>
      <c r="D1" s="238"/>
      <c r="E1" s="238"/>
      <c r="F1" s="238"/>
      <c r="G1" s="238"/>
      <c r="H1" s="238"/>
      <c r="I1" s="238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ht="18.7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5" customHeight="1">
      <c r="A3" s="240" t="s">
        <v>91</v>
      </c>
      <c r="B3" s="240"/>
      <c r="C3" s="240"/>
      <c r="D3" s="240"/>
      <c r="E3" s="240"/>
      <c r="F3" s="240"/>
      <c r="G3" s="240"/>
      <c r="H3" s="240"/>
      <c r="I3" s="240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7.5" customHeight="1" thickBot="1">
      <c r="A4" s="2"/>
      <c r="B4" s="3"/>
      <c r="C4" s="3"/>
      <c r="D4" s="3"/>
      <c r="E4" s="3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1:21" s="6" customFormat="1" ht="12" customHeight="1" thickBot="1">
      <c r="A5" s="4"/>
      <c r="B5" s="63"/>
      <c r="C5" s="230" t="s">
        <v>3</v>
      </c>
      <c r="D5" s="230"/>
      <c r="E5" s="230"/>
      <c r="F5" s="230" t="s">
        <v>3</v>
      </c>
      <c r="G5" s="230"/>
      <c r="H5" s="230"/>
      <c r="I5" s="230"/>
      <c r="J5" s="230" t="s">
        <v>4</v>
      </c>
      <c r="K5" s="230"/>
      <c r="L5" s="230"/>
      <c r="M5" s="230"/>
      <c r="N5" s="230" t="s">
        <v>4</v>
      </c>
      <c r="O5" s="230"/>
      <c r="P5" s="230"/>
      <c r="Q5" s="230"/>
      <c r="R5" s="230" t="s">
        <v>4</v>
      </c>
      <c r="S5" s="230"/>
      <c r="T5" s="230"/>
      <c r="U5" s="230"/>
    </row>
    <row r="6" spans="1:21" ht="39" customHeight="1" thickBot="1">
      <c r="A6" s="7" t="s">
        <v>5</v>
      </c>
      <c r="B6" s="64" t="s">
        <v>6</v>
      </c>
      <c r="C6" s="9" t="s">
        <v>7</v>
      </c>
      <c r="D6" s="10" t="s">
        <v>8</v>
      </c>
      <c r="E6" s="11" t="s">
        <v>11</v>
      </c>
      <c r="F6" s="9" t="s">
        <v>9</v>
      </c>
      <c r="G6" s="10" t="s">
        <v>8</v>
      </c>
      <c r="H6" s="10" t="s">
        <v>10</v>
      </c>
      <c r="I6" s="11" t="s">
        <v>11</v>
      </c>
      <c r="J6" s="9" t="s">
        <v>9</v>
      </c>
      <c r="K6" s="10" t="s">
        <v>8</v>
      </c>
      <c r="L6" s="10" t="s">
        <v>10</v>
      </c>
      <c r="M6" s="11" t="s">
        <v>11</v>
      </c>
      <c r="N6" s="9" t="s">
        <v>9</v>
      </c>
      <c r="O6" s="10" t="s">
        <v>8</v>
      </c>
      <c r="P6" s="10" t="s">
        <v>10</v>
      </c>
      <c r="Q6" s="11" t="s">
        <v>11</v>
      </c>
      <c r="R6" s="9" t="s">
        <v>9</v>
      </c>
      <c r="S6" s="10" t="s">
        <v>8</v>
      </c>
      <c r="T6" s="10" t="s">
        <v>10</v>
      </c>
      <c r="U6" s="11" t="s">
        <v>11</v>
      </c>
    </row>
    <row r="7" spans="1:21" s="16" customFormat="1" ht="10.5" customHeight="1" thickBot="1">
      <c r="A7" s="108">
        <v>1</v>
      </c>
      <c r="B7" s="66">
        <v>2</v>
      </c>
      <c r="C7" s="14"/>
      <c r="D7" s="14"/>
      <c r="E7" s="15"/>
      <c r="F7" s="67">
        <v>4</v>
      </c>
      <c r="G7" s="67"/>
      <c r="H7" s="67">
        <v>5</v>
      </c>
      <c r="I7" s="68">
        <v>6</v>
      </c>
      <c r="J7" s="67">
        <v>4</v>
      </c>
      <c r="K7" s="67"/>
      <c r="L7" s="67">
        <v>5</v>
      </c>
      <c r="M7" s="68">
        <v>6</v>
      </c>
      <c r="N7" s="67">
        <v>4</v>
      </c>
      <c r="O7" s="67"/>
      <c r="P7" s="67">
        <v>5</v>
      </c>
      <c r="Q7" s="68">
        <v>6</v>
      </c>
      <c r="R7" s="67">
        <v>4</v>
      </c>
      <c r="S7" s="67"/>
      <c r="T7" s="67">
        <v>5</v>
      </c>
      <c r="U7" s="68">
        <v>6</v>
      </c>
    </row>
    <row r="8" spans="1:21" s="21" customFormat="1" ht="12" customHeight="1">
      <c r="A8" s="13" t="s">
        <v>12</v>
      </c>
      <c r="B8" s="109" t="s">
        <v>13</v>
      </c>
      <c r="C8" s="19"/>
      <c r="D8" s="19"/>
      <c r="E8" s="19"/>
      <c r="F8" s="71"/>
      <c r="G8" s="72"/>
      <c r="H8" s="72"/>
      <c r="I8" s="73"/>
      <c r="J8" s="71"/>
      <c r="K8" s="72"/>
      <c r="L8" s="72"/>
      <c r="M8" s="73"/>
      <c r="N8" s="71"/>
      <c r="O8" s="72"/>
      <c r="P8" s="72"/>
      <c r="Q8" s="73"/>
      <c r="R8" s="71"/>
      <c r="S8" s="72"/>
      <c r="T8" s="72"/>
      <c r="U8" s="73"/>
    </row>
    <row r="9" spans="1:21" ht="9" customHeight="1">
      <c r="A9" s="110">
        <v>1</v>
      </c>
      <c r="B9" s="111" t="s">
        <v>14</v>
      </c>
      <c r="C9" s="24"/>
      <c r="D9" s="25"/>
      <c r="E9" s="28"/>
      <c r="F9" s="76">
        <v>0</v>
      </c>
      <c r="G9" s="77"/>
      <c r="H9" s="77">
        <v>0</v>
      </c>
      <c r="I9" s="78">
        <f aca="true" t="shared" si="0" ref="I9:I40">SUM(F9:H9)</f>
        <v>0</v>
      </c>
      <c r="J9" s="76">
        <v>0</v>
      </c>
      <c r="K9" s="77"/>
      <c r="L9" s="77">
        <v>0</v>
      </c>
      <c r="M9" s="78">
        <f aca="true" t="shared" si="1" ref="M9:M40">SUM(J9:L9)</f>
        <v>0</v>
      </c>
      <c r="N9" s="76">
        <v>0</v>
      </c>
      <c r="O9" s="77"/>
      <c r="P9" s="77">
        <v>0</v>
      </c>
      <c r="Q9" s="78">
        <f aca="true" t="shared" si="2" ref="Q9:Q59">SUM(N9:P9)</f>
        <v>0</v>
      </c>
      <c r="R9" s="76">
        <v>0</v>
      </c>
      <c r="S9" s="77"/>
      <c r="T9" s="77">
        <v>0</v>
      </c>
      <c r="U9" s="78">
        <f aca="true" t="shared" si="3" ref="U9:U59">SUM(R9:T9)</f>
        <v>0</v>
      </c>
    </row>
    <row r="10" spans="1:21" ht="9" customHeight="1">
      <c r="A10" s="110">
        <v>2</v>
      </c>
      <c r="B10" s="111" t="s">
        <v>15</v>
      </c>
      <c r="C10" s="24"/>
      <c r="D10" s="25"/>
      <c r="E10" s="28"/>
      <c r="F10" s="76">
        <v>0</v>
      </c>
      <c r="G10" s="88"/>
      <c r="H10" s="88">
        <v>0</v>
      </c>
      <c r="I10" s="78">
        <f t="shared" si="0"/>
        <v>0</v>
      </c>
      <c r="J10" s="76">
        <v>0</v>
      </c>
      <c r="K10" s="88"/>
      <c r="L10" s="88">
        <v>0</v>
      </c>
      <c r="M10" s="78">
        <f t="shared" si="1"/>
        <v>0</v>
      </c>
      <c r="N10" s="76">
        <v>0</v>
      </c>
      <c r="O10" s="88"/>
      <c r="P10" s="88">
        <v>0</v>
      </c>
      <c r="Q10" s="78">
        <f t="shared" si="2"/>
        <v>0</v>
      </c>
      <c r="R10" s="76">
        <v>0</v>
      </c>
      <c r="S10" s="88"/>
      <c r="T10" s="88">
        <v>0</v>
      </c>
      <c r="U10" s="78">
        <f t="shared" si="3"/>
        <v>0</v>
      </c>
    </row>
    <row r="11" spans="1:21" ht="9" customHeight="1">
      <c r="A11" s="110">
        <v>3</v>
      </c>
      <c r="B11" s="111" t="s">
        <v>16</v>
      </c>
      <c r="C11" s="24"/>
      <c r="D11" s="25"/>
      <c r="E11" s="28"/>
      <c r="F11" s="76">
        <v>0</v>
      </c>
      <c r="G11" s="88"/>
      <c r="H11" s="88">
        <v>0</v>
      </c>
      <c r="I11" s="78">
        <f t="shared" si="0"/>
        <v>0</v>
      </c>
      <c r="J11" s="76">
        <v>0</v>
      </c>
      <c r="K11" s="88"/>
      <c r="L11" s="88">
        <v>0</v>
      </c>
      <c r="M11" s="78">
        <f t="shared" si="1"/>
        <v>0</v>
      </c>
      <c r="N11" s="76">
        <v>0</v>
      </c>
      <c r="O11" s="88"/>
      <c r="P11" s="88">
        <v>0</v>
      </c>
      <c r="Q11" s="78">
        <f t="shared" si="2"/>
        <v>0</v>
      </c>
      <c r="R11" s="76">
        <v>0</v>
      </c>
      <c r="S11" s="88"/>
      <c r="T11" s="88">
        <v>0</v>
      </c>
      <c r="U11" s="78">
        <f t="shared" si="3"/>
        <v>0</v>
      </c>
    </row>
    <row r="12" spans="1:21" ht="9" customHeight="1">
      <c r="A12" s="110">
        <v>4</v>
      </c>
      <c r="B12" s="111" t="s">
        <v>17</v>
      </c>
      <c r="C12" s="24"/>
      <c r="D12" s="25"/>
      <c r="E12" s="28"/>
      <c r="F12" s="76">
        <v>0</v>
      </c>
      <c r="G12" s="88"/>
      <c r="H12" s="88">
        <v>0</v>
      </c>
      <c r="I12" s="78">
        <f t="shared" si="0"/>
        <v>0</v>
      </c>
      <c r="J12" s="76">
        <v>0</v>
      </c>
      <c r="K12" s="88"/>
      <c r="L12" s="88">
        <v>0</v>
      </c>
      <c r="M12" s="78">
        <f t="shared" si="1"/>
        <v>0</v>
      </c>
      <c r="N12" s="76">
        <v>0</v>
      </c>
      <c r="O12" s="88"/>
      <c r="P12" s="88">
        <v>0</v>
      </c>
      <c r="Q12" s="78">
        <f t="shared" si="2"/>
        <v>0</v>
      </c>
      <c r="R12" s="76">
        <v>0</v>
      </c>
      <c r="S12" s="88"/>
      <c r="T12" s="88">
        <v>0</v>
      </c>
      <c r="U12" s="78">
        <f t="shared" si="3"/>
        <v>0</v>
      </c>
    </row>
    <row r="13" spans="1:21" ht="9" customHeight="1">
      <c r="A13" s="110">
        <v>5</v>
      </c>
      <c r="B13" s="111" t="s">
        <v>18</v>
      </c>
      <c r="C13" s="24"/>
      <c r="D13" s="25"/>
      <c r="E13" s="28"/>
      <c r="F13" s="76">
        <v>0</v>
      </c>
      <c r="G13" s="88"/>
      <c r="H13" s="88">
        <v>0</v>
      </c>
      <c r="I13" s="78">
        <f t="shared" si="0"/>
        <v>0</v>
      </c>
      <c r="J13" s="76">
        <v>0</v>
      </c>
      <c r="K13" s="88"/>
      <c r="L13" s="88">
        <v>0</v>
      </c>
      <c r="M13" s="78">
        <f t="shared" si="1"/>
        <v>0</v>
      </c>
      <c r="N13" s="76">
        <v>0</v>
      </c>
      <c r="O13" s="88"/>
      <c r="P13" s="88">
        <v>0</v>
      </c>
      <c r="Q13" s="78">
        <f t="shared" si="2"/>
        <v>0</v>
      </c>
      <c r="R13" s="76">
        <v>0</v>
      </c>
      <c r="S13" s="88"/>
      <c r="T13" s="88">
        <v>0</v>
      </c>
      <c r="U13" s="78">
        <f t="shared" si="3"/>
        <v>0</v>
      </c>
    </row>
    <row r="14" spans="1:21" s="21" customFormat="1" ht="9" customHeight="1">
      <c r="A14" s="112">
        <v>6</v>
      </c>
      <c r="B14" s="113" t="s">
        <v>19</v>
      </c>
      <c r="C14" s="28"/>
      <c r="D14" s="29"/>
      <c r="E14" s="28"/>
      <c r="F14" s="80">
        <f>SUM(F10:F13)</f>
        <v>0</v>
      </c>
      <c r="G14" s="81"/>
      <c r="H14" s="81">
        <f>SUM(H10:H13)</f>
        <v>0</v>
      </c>
      <c r="I14" s="78">
        <f t="shared" si="0"/>
        <v>0</v>
      </c>
      <c r="J14" s="80">
        <f>SUM(J10:J13)</f>
        <v>0</v>
      </c>
      <c r="K14" s="81"/>
      <c r="L14" s="81">
        <f>SUM(L10:L13)</f>
        <v>0</v>
      </c>
      <c r="M14" s="78">
        <f t="shared" si="1"/>
        <v>0</v>
      </c>
      <c r="N14" s="80">
        <f>SUM(N10:N13)</f>
        <v>0</v>
      </c>
      <c r="O14" s="81"/>
      <c r="P14" s="81">
        <f>SUM(P10:P13)</f>
        <v>0</v>
      </c>
      <c r="Q14" s="78">
        <f t="shared" si="2"/>
        <v>0</v>
      </c>
      <c r="R14" s="80">
        <f>SUM(R10:R13)</f>
        <v>0</v>
      </c>
      <c r="S14" s="81"/>
      <c r="T14" s="81">
        <f>SUM(T10:T13)</f>
        <v>0</v>
      </c>
      <c r="U14" s="78">
        <f t="shared" si="3"/>
        <v>0</v>
      </c>
    </row>
    <row r="15" spans="1:21" ht="9" customHeight="1">
      <c r="A15" s="110">
        <v>7</v>
      </c>
      <c r="B15" s="111" t="s">
        <v>20</v>
      </c>
      <c r="C15" s="30"/>
      <c r="D15" s="31"/>
      <c r="E15" s="28"/>
      <c r="F15" s="82">
        <v>0</v>
      </c>
      <c r="G15" s="97"/>
      <c r="H15" s="97">
        <v>0</v>
      </c>
      <c r="I15" s="78">
        <f t="shared" si="0"/>
        <v>0</v>
      </c>
      <c r="J15" s="82">
        <v>0</v>
      </c>
      <c r="K15" s="97"/>
      <c r="L15" s="97">
        <v>0</v>
      </c>
      <c r="M15" s="78">
        <f t="shared" si="1"/>
        <v>0</v>
      </c>
      <c r="N15" s="82">
        <v>0</v>
      </c>
      <c r="O15" s="97"/>
      <c r="P15" s="97">
        <v>0</v>
      </c>
      <c r="Q15" s="78">
        <f t="shared" si="2"/>
        <v>0</v>
      </c>
      <c r="R15" s="82">
        <v>0</v>
      </c>
      <c r="S15" s="97"/>
      <c r="T15" s="97">
        <v>0</v>
      </c>
      <c r="U15" s="78">
        <f t="shared" si="3"/>
        <v>0</v>
      </c>
    </row>
    <row r="16" spans="1:21" ht="9" customHeight="1">
      <c r="A16" s="110" t="s">
        <v>21</v>
      </c>
      <c r="B16" s="111" t="s">
        <v>22</v>
      </c>
      <c r="C16" s="30"/>
      <c r="D16" s="31"/>
      <c r="E16" s="28"/>
      <c r="F16" s="82">
        <v>0</v>
      </c>
      <c r="G16" s="97"/>
      <c r="H16" s="97">
        <v>0</v>
      </c>
      <c r="I16" s="78">
        <f t="shared" si="0"/>
        <v>0</v>
      </c>
      <c r="J16" s="82">
        <v>0</v>
      </c>
      <c r="K16" s="97"/>
      <c r="L16" s="97">
        <v>0</v>
      </c>
      <c r="M16" s="78">
        <f t="shared" si="1"/>
        <v>0</v>
      </c>
      <c r="N16" s="82">
        <v>0</v>
      </c>
      <c r="O16" s="97"/>
      <c r="P16" s="97">
        <v>0</v>
      </c>
      <c r="Q16" s="78">
        <f t="shared" si="2"/>
        <v>0</v>
      </c>
      <c r="R16" s="82">
        <v>0</v>
      </c>
      <c r="S16" s="97"/>
      <c r="T16" s="97">
        <v>0</v>
      </c>
      <c r="U16" s="78">
        <f t="shared" si="3"/>
        <v>0</v>
      </c>
    </row>
    <row r="17" spans="1:21" ht="9" customHeight="1">
      <c r="A17" s="110" t="s">
        <v>23</v>
      </c>
      <c r="B17" s="111" t="s">
        <v>24</v>
      </c>
      <c r="C17" s="30"/>
      <c r="D17" s="31"/>
      <c r="E17" s="28"/>
      <c r="F17" s="82">
        <v>0</v>
      </c>
      <c r="G17" s="97"/>
      <c r="H17" s="97">
        <v>0</v>
      </c>
      <c r="I17" s="78">
        <f t="shared" si="0"/>
        <v>0</v>
      </c>
      <c r="J17" s="82">
        <v>0</v>
      </c>
      <c r="K17" s="97"/>
      <c r="L17" s="97">
        <v>0</v>
      </c>
      <c r="M17" s="78">
        <f t="shared" si="1"/>
        <v>0</v>
      </c>
      <c r="N17" s="82">
        <v>0</v>
      </c>
      <c r="O17" s="97"/>
      <c r="P17" s="97">
        <v>0</v>
      </c>
      <c r="Q17" s="78">
        <f t="shared" si="2"/>
        <v>0</v>
      </c>
      <c r="R17" s="82">
        <v>0</v>
      </c>
      <c r="S17" s="97"/>
      <c r="T17" s="97">
        <v>0</v>
      </c>
      <c r="U17" s="78">
        <f t="shared" si="3"/>
        <v>0</v>
      </c>
    </row>
    <row r="18" spans="1:21" ht="9" customHeight="1">
      <c r="A18" s="110">
        <v>9</v>
      </c>
      <c r="B18" s="111" t="s">
        <v>25</v>
      </c>
      <c r="C18" s="30"/>
      <c r="D18" s="31"/>
      <c r="E18" s="28"/>
      <c r="F18" s="82">
        <v>0</v>
      </c>
      <c r="G18" s="97"/>
      <c r="H18" s="97">
        <v>0</v>
      </c>
      <c r="I18" s="78">
        <f t="shared" si="0"/>
        <v>0</v>
      </c>
      <c r="J18" s="82">
        <v>0</v>
      </c>
      <c r="K18" s="97"/>
      <c r="L18" s="97">
        <v>0</v>
      </c>
      <c r="M18" s="78">
        <f t="shared" si="1"/>
        <v>0</v>
      </c>
      <c r="N18" s="82">
        <v>0</v>
      </c>
      <c r="O18" s="97"/>
      <c r="P18" s="97">
        <v>0</v>
      </c>
      <c r="Q18" s="78">
        <f t="shared" si="2"/>
        <v>0</v>
      </c>
      <c r="R18" s="82">
        <v>0</v>
      </c>
      <c r="S18" s="97"/>
      <c r="T18" s="97">
        <v>0</v>
      </c>
      <c r="U18" s="78">
        <f t="shared" si="3"/>
        <v>0</v>
      </c>
    </row>
    <row r="19" spans="1:21" s="21" customFormat="1" ht="9" customHeight="1">
      <c r="A19" s="112">
        <v>10</v>
      </c>
      <c r="B19" s="113" t="s">
        <v>26</v>
      </c>
      <c r="C19" s="28"/>
      <c r="D19" s="29"/>
      <c r="E19" s="28"/>
      <c r="F19" s="80">
        <f>SUM(F15:F18)</f>
        <v>0</v>
      </c>
      <c r="G19" s="81"/>
      <c r="H19" s="81">
        <f>SUM(H15:H18)</f>
        <v>0</v>
      </c>
      <c r="I19" s="78">
        <f t="shared" si="0"/>
        <v>0</v>
      </c>
      <c r="J19" s="80">
        <f>SUM(J15:J18)</f>
        <v>0</v>
      </c>
      <c r="K19" s="81"/>
      <c r="L19" s="81">
        <f>SUM(L15:L18)</f>
        <v>0</v>
      </c>
      <c r="M19" s="78">
        <f t="shared" si="1"/>
        <v>0</v>
      </c>
      <c r="N19" s="80">
        <f>SUM(N15:N18)</f>
        <v>0</v>
      </c>
      <c r="O19" s="81"/>
      <c r="P19" s="81">
        <f>SUM(P15:P18)</f>
        <v>0</v>
      </c>
      <c r="Q19" s="78">
        <f t="shared" si="2"/>
        <v>0</v>
      </c>
      <c r="R19" s="80">
        <f>SUM(R15:R18)</f>
        <v>0</v>
      </c>
      <c r="S19" s="81"/>
      <c r="T19" s="81">
        <f>SUM(T15:T18)</f>
        <v>0</v>
      </c>
      <c r="U19" s="78">
        <f t="shared" si="3"/>
        <v>0</v>
      </c>
    </row>
    <row r="20" spans="1:21" ht="9" customHeight="1">
      <c r="A20" s="114">
        <v>11</v>
      </c>
      <c r="B20" s="115" t="s">
        <v>27</v>
      </c>
      <c r="C20" s="24"/>
      <c r="D20" s="25"/>
      <c r="E20" s="28"/>
      <c r="F20" s="76">
        <v>0</v>
      </c>
      <c r="G20" s="77"/>
      <c r="H20" s="77">
        <f>+'5B bev felh'!E10</f>
        <v>28</v>
      </c>
      <c r="I20" s="78">
        <f t="shared" si="0"/>
        <v>28</v>
      </c>
      <c r="J20" s="76">
        <v>0</v>
      </c>
      <c r="K20" s="77"/>
      <c r="L20" s="77">
        <v>28</v>
      </c>
      <c r="M20" s="78">
        <f t="shared" si="1"/>
        <v>28</v>
      </c>
      <c r="N20" s="76">
        <v>0</v>
      </c>
      <c r="O20" s="77"/>
      <c r="P20" s="77">
        <v>28</v>
      </c>
      <c r="Q20" s="78">
        <f t="shared" si="2"/>
        <v>28</v>
      </c>
      <c r="R20" s="76">
        <v>0</v>
      </c>
      <c r="S20" s="77"/>
      <c r="T20" s="77">
        <v>28</v>
      </c>
      <c r="U20" s="78">
        <f t="shared" si="3"/>
        <v>28</v>
      </c>
    </row>
    <row r="21" spans="1:21" ht="9" customHeight="1">
      <c r="A21" s="114">
        <v>12</v>
      </c>
      <c r="B21" s="115" t="s">
        <v>28</v>
      </c>
      <c r="C21" s="24"/>
      <c r="D21" s="25"/>
      <c r="E21" s="28"/>
      <c r="F21" s="76">
        <v>0</v>
      </c>
      <c r="G21" s="77"/>
      <c r="H21" s="77">
        <f>+'5B bev felh'!E18</f>
        <v>0</v>
      </c>
      <c r="I21" s="78">
        <f t="shared" si="0"/>
        <v>0</v>
      </c>
      <c r="J21" s="76">
        <v>0</v>
      </c>
      <c r="K21" s="77"/>
      <c r="L21" s="77">
        <v>0</v>
      </c>
      <c r="M21" s="78">
        <f t="shared" si="1"/>
        <v>0</v>
      </c>
      <c r="N21" s="76">
        <v>0</v>
      </c>
      <c r="O21" s="77"/>
      <c r="P21" s="77">
        <v>0</v>
      </c>
      <c r="Q21" s="78">
        <f t="shared" si="2"/>
        <v>0</v>
      </c>
      <c r="R21" s="76">
        <v>0</v>
      </c>
      <c r="S21" s="77"/>
      <c r="T21" s="77">
        <v>0</v>
      </c>
      <c r="U21" s="78">
        <f t="shared" si="3"/>
        <v>0</v>
      </c>
    </row>
    <row r="22" spans="1:21" ht="9" customHeight="1">
      <c r="A22" s="112">
        <v>13</v>
      </c>
      <c r="B22" s="113" t="s">
        <v>29</v>
      </c>
      <c r="C22" s="28"/>
      <c r="D22" s="29"/>
      <c r="E22" s="28"/>
      <c r="F22" s="80">
        <f>SUM(F20:F21)</f>
        <v>0</v>
      </c>
      <c r="G22" s="81"/>
      <c r="H22" s="81">
        <f>SUM(H20:H21)</f>
        <v>28</v>
      </c>
      <c r="I22" s="78">
        <f t="shared" si="0"/>
        <v>28</v>
      </c>
      <c r="J22" s="80">
        <f>SUM(J20:J21)</f>
        <v>0</v>
      </c>
      <c r="K22" s="81"/>
      <c r="L22" s="81">
        <f>SUM(L20:L21)</f>
        <v>28</v>
      </c>
      <c r="M22" s="78">
        <f t="shared" si="1"/>
        <v>28</v>
      </c>
      <c r="N22" s="80">
        <f>SUM(N20:N21)</f>
        <v>0</v>
      </c>
      <c r="O22" s="81"/>
      <c r="P22" s="81">
        <f>SUM(P20:P21)</f>
        <v>28</v>
      </c>
      <c r="Q22" s="78">
        <f t="shared" si="2"/>
        <v>28</v>
      </c>
      <c r="R22" s="80">
        <f>SUM(R20:R21)</f>
        <v>0</v>
      </c>
      <c r="S22" s="81"/>
      <c r="T22" s="81">
        <f>SUM(T20:T21)</f>
        <v>28</v>
      </c>
      <c r="U22" s="78">
        <f t="shared" si="3"/>
        <v>28</v>
      </c>
    </row>
    <row r="23" spans="1:21" ht="9" customHeight="1">
      <c r="A23" s="110">
        <v>14</v>
      </c>
      <c r="B23" s="111" t="s">
        <v>30</v>
      </c>
      <c r="C23" s="24"/>
      <c r="D23" s="25"/>
      <c r="E23" s="28"/>
      <c r="F23" s="76">
        <v>0</v>
      </c>
      <c r="G23" s="77"/>
      <c r="H23" s="77">
        <v>0</v>
      </c>
      <c r="I23" s="78">
        <f t="shared" si="0"/>
        <v>0</v>
      </c>
      <c r="J23" s="76">
        <v>0</v>
      </c>
      <c r="K23" s="77"/>
      <c r="L23" s="77">
        <v>0</v>
      </c>
      <c r="M23" s="78">
        <f t="shared" si="1"/>
        <v>0</v>
      </c>
      <c r="N23" s="76">
        <v>0</v>
      </c>
      <c r="O23" s="77"/>
      <c r="P23" s="77">
        <v>0</v>
      </c>
      <c r="Q23" s="78">
        <f t="shared" si="2"/>
        <v>0</v>
      </c>
      <c r="R23" s="76">
        <v>0</v>
      </c>
      <c r="S23" s="77"/>
      <c r="T23" s="77">
        <v>0</v>
      </c>
      <c r="U23" s="78">
        <f t="shared" si="3"/>
        <v>0</v>
      </c>
    </row>
    <row r="24" spans="1:21" ht="9" customHeight="1">
      <c r="A24" s="110">
        <v>15</v>
      </c>
      <c r="B24" s="111" t="s">
        <v>31</v>
      </c>
      <c r="C24" s="24"/>
      <c r="D24" s="25"/>
      <c r="E24" s="28"/>
      <c r="F24" s="76">
        <v>0</v>
      </c>
      <c r="G24" s="77"/>
      <c r="H24" s="77">
        <v>0</v>
      </c>
      <c r="I24" s="78">
        <f t="shared" si="0"/>
        <v>0</v>
      </c>
      <c r="J24" s="76">
        <v>0</v>
      </c>
      <c r="K24" s="77"/>
      <c r="L24" s="77">
        <v>0</v>
      </c>
      <c r="M24" s="78">
        <f t="shared" si="1"/>
        <v>0</v>
      </c>
      <c r="N24" s="76">
        <v>0</v>
      </c>
      <c r="O24" s="77"/>
      <c r="P24" s="77">
        <v>0</v>
      </c>
      <c r="Q24" s="78">
        <f t="shared" si="2"/>
        <v>0</v>
      </c>
      <c r="R24" s="76">
        <v>0</v>
      </c>
      <c r="S24" s="77"/>
      <c r="T24" s="77">
        <v>0</v>
      </c>
      <c r="U24" s="78">
        <f t="shared" si="3"/>
        <v>0</v>
      </c>
    </row>
    <row r="25" spans="1:21" ht="9" customHeight="1">
      <c r="A25" s="110">
        <v>16</v>
      </c>
      <c r="B25" s="111" t="s">
        <v>32</v>
      </c>
      <c r="C25" s="24"/>
      <c r="D25" s="25"/>
      <c r="E25" s="28"/>
      <c r="F25" s="76">
        <v>0</v>
      </c>
      <c r="G25" s="77"/>
      <c r="H25" s="77">
        <v>0</v>
      </c>
      <c r="I25" s="78">
        <f t="shared" si="0"/>
        <v>0</v>
      </c>
      <c r="J25" s="76">
        <v>0</v>
      </c>
      <c r="K25" s="77"/>
      <c r="L25" s="77">
        <v>0</v>
      </c>
      <c r="M25" s="78">
        <f t="shared" si="1"/>
        <v>0</v>
      </c>
      <c r="N25" s="76">
        <v>0</v>
      </c>
      <c r="O25" s="77"/>
      <c r="P25" s="77">
        <v>0</v>
      </c>
      <c r="Q25" s="78">
        <f t="shared" si="2"/>
        <v>0</v>
      </c>
      <c r="R25" s="76">
        <v>0</v>
      </c>
      <c r="S25" s="77"/>
      <c r="T25" s="77">
        <v>0</v>
      </c>
      <c r="U25" s="78">
        <f t="shared" si="3"/>
        <v>0</v>
      </c>
    </row>
    <row r="26" spans="1:21" ht="9" customHeight="1">
      <c r="A26" s="110">
        <v>17</v>
      </c>
      <c r="B26" s="111" t="s">
        <v>33</v>
      </c>
      <c r="C26" s="24"/>
      <c r="D26" s="25"/>
      <c r="E26" s="28"/>
      <c r="F26" s="76">
        <v>0</v>
      </c>
      <c r="G26" s="77"/>
      <c r="H26" s="77">
        <v>0</v>
      </c>
      <c r="I26" s="78">
        <f t="shared" si="0"/>
        <v>0</v>
      </c>
      <c r="J26" s="76">
        <v>0</v>
      </c>
      <c r="K26" s="77"/>
      <c r="L26" s="77">
        <v>0</v>
      </c>
      <c r="M26" s="78">
        <f t="shared" si="1"/>
        <v>0</v>
      </c>
      <c r="N26" s="76">
        <v>0</v>
      </c>
      <c r="O26" s="77"/>
      <c r="P26" s="77">
        <v>0</v>
      </c>
      <c r="Q26" s="78">
        <f t="shared" si="2"/>
        <v>0</v>
      </c>
      <c r="R26" s="76">
        <v>0</v>
      </c>
      <c r="S26" s="77"/>
      <c r="T26" s="77">
        <v>0</v>
      </c>
      <c r="U26" s="78">
        <f t="shared" si="3"/>
        <v>0</v>
      </c>
    </row>
    <row r="27" spans="1:21" s="21" customFormat="1" ht="9" customHeight="1">
      <c r="A27" s="116">
        <v>18</v>
      </c>
      <c r="B27" s="113" t="s">
        <v>34</v>
      </c>
      <c r="C27" s="28"/>
      <c r="D27" s="29"/>
      <c r="E27" s="28"/>
      <c r="F27" s="80">
        <f>SUM(F20:F26)</f>
        <v>0</v>
      </c>
      <c r="G27" s="81"/>
      <c r="H27" s="81">
        <f>SUM(H23:H26)</f>
        <v>0</v>
      </c>
      <c r="I27" s="78">
        <f t="shared" si="0"/>
        <v>0</v>
      </c>
      <c r="J27" s="80">
        <f>SUM(J20:J26)</f>
        <v>0</v>
      </c>
      <c r="K27" s="81"/>
      <c r="L27" s="81">
        <f>SUM(L23:L26)</f>
        <v>0</v>
      </c>
      <c r="M27" s="78">
        <f t="shared" si="1"/>
        <v>0</v>
      </c>
      <c r="N27" s="80">
        <f>SUM(N20:N26)</f>
        <v>0</v>
      </c>
      <c r="O27" s="81"/>
      <c r="P27" s="81">
        <f>SUM(P23:P26)</f>
        <v>0</v>
      </c>
      <c r="Q27" s="78">
        <f t="shared" si="2"/>
        <v>0</v>
      </c>
      <c r="R27" s="80">
        <f>SUM(R20:R26)</f>
        <v>0</v>
      </c>
      <c r="S27" s="81"/>
      <c r="T27" s="81">
        <f>SUM(T23:T26)</f>
        <v>0</v>
      </c>
      <c r="U27" s="78">
        <f t="shared" si="3"/>
        <v>0</v>
      </c>
    </row>
    <row r="28" spans="1:21" ht="9" customHeight="1">
      <c r="A28" s="110">
        <v>19</v>
      </c>
      <c r="B28" s="111" t="s">
        <v>35</v>
      </c>
      <c r="C28" s="30"/>
      <c r="D28" s="31"/>
      <c r="E28" s="28"/>
      <c r="F28" s="82">
        <v>0</v>
      </c>
      <c r="G28" s="77"/>
      <c r="H28" s="77">
        <v>0</v>
      </c>
      <c r="I28" s="78">
        <f t="shared" si="0"/>
        <v>0</v>
      </c>
      <c r="J28" s="82">
        <v>0</v>
      </c>
      <c r="K28" s="77"/>
      <c r="L28" s="77">
        <v>0</v>
      </c>
      <c r="M28" s="78">
        <f t="shared" si="1"/>
        <v>0</v>
      </c>
      <c r="N28" s="82">
        <v>0</v>
      </c>
      <c r="O28" s="77"/>
      <c r="P28" s="77">
        <v>0</v>
      </c>
      <c r="Q28" s="78">
        <f t="shared" si="2"/>
        <v>0</v>
      </c>
      <c r="R28" s="82">
        <v>0</v>
      </c>
      <c r="S28" s="77"/>
      <c r="T28" s="77">
        <v>0</v>
      </c>
      <c r="U28" s="78">
        <f t="shared" si="3"/>
        <v>0</v>
      </c>
    </row>
    <row r="29" spans="1:21" ht="9" customHeight="1">
      <c r="A29" s="110">
        <v>20</v>
      </c>
      <c r="B29" s="111" t="s">
        <v>36</v>
      </c>
      <c r="C29" s="30"/>
      <c r="D29" s="31"/>
      <c r="E29" s="28"/>
      <c r="F29" s="82">
        <v>0</v>
      </c>
      <c r="G29" s="77"/>
      <c r="H29" s="77">
        <v>0</v>
      </c>
      <c r="I29" s="78">
        <f t="shared" si="0"/>
        <v>0</v>
      </c>
      <c r="J29" s="82">
        <v>0</v>
      </c>
      <c r="K29" s="77"/>
      <c r="L29" s="77">
        <v>0</v>
      </c>
      <c r="M29" s="78">
        <f t="shared" si="1"/>
        <v>0</v>
      </c>
      <c r="N29" s="82">
        <v>0</v>
      </c>
      <c r="O29" s="77"/>
      <c r="P29" s="77">
        <v>0</v>
      </c>
      <c r="Q29" s="78">
        <f t="shared" si="2"/>
        <v>0</v>
      </c>
      <c r="R29" s="82">
        <v>0</v>
      </c>
      <c r="S29" s="77"/>
      <c r="T29" s="77">
        <v>0</v>
      </c>
      <c r="U29" s="78">
        <f t="shared" si="3"/>
        <v>0</v>
      </c>
    </row>
    <row r="30" spans="1:21" ht="9" customHeight="1">
      <c r="A30" s="110">
        <v>21</v>
      </c>
      <c r="B30" s="111" t="s">
        <v>37</v>
      </c>
      <c r="C30" s="30"/>
      <c r="D30" s="31"/>
      <c r="E30" s="28"/>
      <c r="F30" s="82">
        <v>0</v>
      </c>
      <c r="G30" s="77"/>
      <c r="H30" s="77">
        <v>0</v>
      </c>
      <c r="I30" s="78">
        <f t="shared" si="0"/>
        <v>0</v>
      </c>
      <c r="J30" s="82">
        <v>0</v>
      </c>
      <c r="K30" s="77"/>
      <c r="L30" s="77">
        <v>0</v>
      </c>
      <c r="M30" s="78">
        <f t="shared" si="1"/>
        <v>0</v>
      </c>
      <c r="N30" s="82">
        <v>0</v>
      </c>
      <c r="O30" s="77"/>
      <c r="P30" s="77">
        <v>0</v>
      </c>
      <c r="Q30" s="78">
        <f t="shared" si="2"/>
        <v>0</v>
      </c>
      <c r="R30" s="82">
        <v>0</v>
      </c>
      <c r="S30" s="77"/>
      <c r="T30" s="77">
        <v>0</v>
      </c>
      <c r="U30" s="78">
        <f t="shared" si="3"/>
        <v>0</v>
      </c>
    </row>
    <row r="31" spans="1:21" ht="9" customHeight="1">
      <c r="A31" s="110">
        <v>22</v>
      </c>
      <c r="B31" s="111" t="s">
        <v>38</v>
      </c>
      <c r="C31" s="30"/>
      <c r="D31" s="31"/>
      <c r="E31" s="28"/>
      <c r="F31" s="82">
        <v>0</v>
      </c>
      <c r="G31" s="83"/>
      <c r="H31" s="83">
        <v>0</v>
      </c>
      <c r="I31" s="78">
        <f t="shared" si="0"/>
        <v>0</v>
      </c>
      <c r="J31" s="82">
        <v>0</v>
      </c>
      <c r="K31" s="83"/>
      <c r="L31" s="83">
        <v>0</v>
      </c>
      <c r="M31" s="78">
        <f t="shared" si="1"/>
        <v>0</v>
      </c>
      <c r="N31" s="82">
        <v>0</v>
      </c>
      <c r="O31" s="83"/>
      <c r="P31" s="83">
        <v>0</v>
      </c>
      <c r="Q31" s="78">
        <f t="shared" si="2"/>
        <v>0</v>
      </c>
      <c r="R31" s="82">
        <v>0</v>
      </c>
      <c r="S31" s="83"/>
      <c r="T31" s="83">
        <v>0</v>
      </c>
      <c r="U31" s="78">
        <f t="shared" si="3"/>
        <v>0</v>
      </c>
    </row>
    <row r="32" spans="1:21" ht="9" customHeight="1">
      <c r="A32" s="110">
        <v>23</v>
      </c>
      <c r="B32" s="111" t="s">
        <v>39</v>
      </c>
      <c r="C32" s="30"/>
      <c r="D32" s="31"/>
      <c r="E32" s="28"/>
      <c r="F32" s="82">
        <v>0</v>
      </c>
      <c r="G32" s="77"/>
      <c r="H32" s="77">
        <v>0</v>
      </c>
      <c r="I32" s="78">
        <f t="shared" si="0"/>
        <v>0</v>
      </c>
      <c r="J32" s="82">
        <v>0</v>
      </c>
      <c r="K32" s="77"/>
      <c r="L32" s="77">
        <v>0</v>
      </c>
      <c r="M32" s="78">
        <f t="shared" si="1"/>
        <v>0</v>
      </c>
      <c r="N32" s="82">
        <v>0</v>
      </c>
      <c r="O32" s="77"/>
      <c r="P32" s="77">
        <v>0</v>
      </c>
      <c r="Q32" s="78">
        <f t="shared" si="2"/>
        <v>0</v>
      </c>
      <c r="R32" s="82">
        <v>0</v>
      </c>
      <c r="S32" s="77"/>
      <c r="T32" s="77">
        <v>0</v>
      </c>
      <c r="U32" s="78">
        <f t="shared" si="3"/>
        <v>0</v>
      </c>
    </row>
    <row r="33" spans="1:21" ht="9" customHeight="1">
      <c r="A33" s="110">
        <v>24</v>
      </c>
      <c r="B33" s="111" t="s">
        <v>40</v>
      </c>
      <c r="C33" s="30"/>
      <c r="D33" s="31"/>
      <c r="E33" s="28"/>
      <c r="F33" s="82">
        <v>0</v>
      </c>
      <c r="G33" s="77"/>
      <c r="H33" s="77">
        <v>0</v>
      </c>
      <c r="I33" s="78">
        <f t="shared" si="0"/>
        <v>0</v>
      </c>
      <c r="J33" s="82">
        <v>0</v>
      </c>
      <c r="K33" s="77"/>
      <c r="L33" s="77">
        <v>0</v>
      </c>
      <c r="M33" s="78">
        <f t="shared" si="1"/>
        <v>0</v>
      </c>
      <c r="N33" s="82">
        <v>0</v>
      </c>
      <c r="O33" s="77"/>
      <c r="P33" s="77">
        <v>0</v>
      </c>
      <c r="Q33" s="78">
        <f t="shared" si="2"/>
        <v>0</v>
      </c>
      <c r="R33" s="82">
        <v>0</v>
      </c>
      <c r="S33" s="77"/>
      <c r="T33" s="77">
        <v>0</v>
      </c>
      <c r="U33" s="78">
        <f t="shared" si="3"/>
        <v>0</v>
      </c>
    </row>
    <row r="34" spans="1:21" ht="9" customHeight="1">
      <c r="A34" s="110">
        <v>25</v>
      </c>
      <c r="B34" s="111" t="s">
        <v>41</v>
      </c>
      <c r="C34" s="30"/>
      <c r="D34" s="31"/>
      <c r="E34" s="28"/>
      <c r="F34" s="82">
        <v>0</v>
      </c>
      <c r="G34" s="77"/>
      <c r="H34" s="77">
        <v>0</v>
      </c>
      <c r="I34" s="78">
        <f t="shared" si="0"/>
        <v>0</v>
      </c>
      <c r="J34" s="82">
        <v>0</v>
      </c>
      <c r="K34" s="77"/>
      <c r="L34" s="77">
        <v>0</v>
      </c>
      <c r="M34" s="78">
        <f t="shared" si="1"/>
        <v>0</v>
      </c>
      <c r="N34" s="82">
        <v>0</v>
      </c>
      <c r="O34" s="77"/>
      <c r="P34" s="77">
        <v>0</v>
      </c>
      <c r="Q34" s="78">
        <f t="shared" si="2"/>
        <v>0</v>
      </c>
      <c r="R34" s="82">
        <v>0</v>
      </c>
      <c r="S34" s="77"/>
      <c r="T34" s="77">
        <v>0</v>
      </c>
      <c r="U34" s="78">
        <f t="shared" si="3"/>
        <v>0</v>
      </c>
    </row>
    <row r="35" spans="1:21" ht="9" customHeight="1">
      <c r="A35" s="110">
        <v>26</v>
      </c>
      <c r="B35" s="111" t="s">
        <v>42</v>
      </c>
      <c r="C35" s="24"/>
      <c r="D35" s="25"/>
      <c r="E35" s="28"/>
      <c r="F35" s="76">
        <v>0</v>
      </c>
      <c r="G35" s="77"/>
      <c r="H35" s="77">
        <v>0</v>
      </c>
      <c r="I35" s="78">
        <f t="shared" si="0"/>
        <v>0</v>
      </c>
      <c r="J35" s="76">
        <v>0</v>
      </c>
      <c r="K35" s="77"/>
      <c r="L35" s="77">
        <v>0</v>
      </c>
      <c r="M35" s="78">
        <f t="shared" si="1"/>
        <v>0</v>
      </c>
      <c r="N35" s="76">
        <v>0</v>
      </c>
      <c r="O35" s="77"/>
      <c r="P35" s="77">
        <v>0</v>
      </c>
      <c r="Q35" s="78">
        <f t="shared" si="2"/>
        <v>0</v>
      </c>
      <c r="R35" s="76">
        <v>0</v>
      </c>
      <c r="S35" s="77"/>
      <c r="T35" s="77">
        <v>0</v>
      </c>
      <c r="U35" s="78">
        <f t="shared" si="3"/>
        <v>0</v>
      </c>
    </row>
    <row r="36" spans="1:21" ht="9" customHeight="1">
      <c r="A36" s="110">
        <v>27</v>
      </c>
      <c r="B36" s="111" t="s">
        <v>43</v>
      </c>
      <c r="C36" s="24"/>
      <c r="D36" s="25"/>
      <c r="E36" s="28"/>
      <c r="F36" s="76">
        <v>0</v>
      </c>
      <c r="G36" s="77"/>
      <c r="H36" s="77">
        <v>0</v>
      </c>
      <c r="I36" s="78">
        <f t="shared" si="0"/>
        <v>0</v>
      </c>
      <c r="J36" s="76">
        <v>0</v>
      </c>
      <c r="K36" s="77"/>
      <c r="L36" s="77">
        <v>0</v>
      </c>
      <c r="M36" s="78">
        <f t="shared" si="1"/>
        <v>0</v>
      </c>
      <c r="N36" s="76">
        <v>0</v>
      </c>
      <c r="O36" s="77"/>
      <c r="P36" s="77">
        <v>0</v>
      </c>
      <c r="Q36" s="78">
        <f t="shared" si="2"/>
        <v>0</v>
      </c>
      <c r="R36" s="76">
        <v>0</v>
      </c>
      <c r="S36" s="77"/>
      <c r="T36" s="77">
        <v>0</v>
      </c>
      <c r="U36" s="78">
        <f t="shared" si="3"/>
        <v>0</v>
      </c>
    </row>
    <row r="37" spans="1:21" ht="9" customHeight="1">
      <c r="A37" s="110">
        <v>28</v>
      </c>
      <c r="B37" s="111" t="s">
        <v>44</v>
      </c>
      <c r="C37" s="24"/>
      <c r="D37" s="25"/>
      <c r="E37" s="28"/>
      <c r="F37" s="76">
        <v>0</v>
      </c>
      <c r="G37" s="77"/>
      <c r="H37" s="77">
        <v>0</v>
      </c>
      <c r="I37" s="78">
        <f t="shared" si="0"/>
        <v>0</v>
      </c>
      <c r="J37" s="76">
        <v>0</v>
      </c>
      <c r="K37" s="77"/>
      <c r="L37" s="77">
        <v>0</v>
      </c>
      <c r="M37" s="78">
        <f t="shared" si="1"/>
        <v>0</v>
      </c>
      <c r="N37" s="76">
        <v>0</v>
      </c>
      <c r="O37" s="77"/>
      <c r="P37" s="77">
        <v>0</v>
      </c>
      <c r="Q37" s="78">
        <f t="shared" si="2"/>
        <v>0</v>
      </c>
      <c r="R37" s="76">
        <v>0</v>
      </c>
      <c r="S37" s="77"/>
      <c r="T37" s="77">
        <v>0</v>
      </c>
      <c r="U37" s="78">
        <f t="shared" si="3"/>
        <v>0</v>
      </c>
    </row>
    <row r="38" spans="1:21" s="16" customFormat="1" ht="9" customHeight="1">
      <c r="A38" s="116">
        <v>29</v>
      </c>
      <c r="B38" s="117" t="s">
        <v>45</v>
      </c>
      <c r="C38" s="28"/>
      <c r="D38" s="29"/>
      <c r="E38" s="28"/>
      <c r="F38" s="80">
        <f>SUM(F28:F37)</f>
        <v>0</v>
      </c>
      <c r="G38" s="81"/>
      <c r="H38" s="81">
        <f>SUM(H28:H37)</f>
        <v>0</v>
      </c>
      <c r="I38" s="78">
        <f t="shared" si="0"/>
        <v>0</v>
      </c>
      <c r="J38" s="80">
        <f>SUM(J28:J37)</f>
        <v>0</v>
      </c>
      <c r="K38" s="81"/>
      <c r="L38" s="81">
        <f>SUM(L28:L37)</f>
        <v>0</v>
      </c>
      <c r="M38" s="78">
        <f t="shared" si="1"/>
        <v>0</v>
      </c>
      <c r="N38" s="80">
        <f>SUM(N28:N37)</f>
        <v>0</v>
      </c>
      <c r="O38" s="81"/>
      <c r="P38" s="81">
        <f>SUM(P28:P37)</f>
        <v>0</v>
      </c>
      <c r="Q38" s="78">
        <f t="shared" si="2"/>
        <v>0</v>
      </c>
      <c r="R38" s="80">
        <f>SUM(R28:R37)</f>
        <v>0</v>
      </c>
      <c r="S38" s="81"/>
      <c r="T38" s="81">
        <f>SUM(T28:T37)</f>
        <v>0</v>
      </c>
      <c r="U38" s="78">
        <f t="shared" si="3"/>
        <v>0</v>
      </c>
    </row>
    <row r="39" spans="1:21" ht="12" customHeight="1">
      <c r="A39" s="110">
        <v>30</v>
      </c>
      <c r="B39" s="111" t="s">
        <v>46</v>
      </c>
      <c r="C39" s="30"/>
      <c r="D39" s="31"/>
      <c r="E39" s="28"/>
      <c r="F39" s="82">
        <v>0</v>
      </c>
      <c r="G39" s="83"/>
      <c r="H39" s="83">
        <v>0</v>
      </c>
      <c r="I39" s="78">
        <f t="shared" si="0"/>
        <v>0</v>
      </c>
      <c r="J39" s="82">
        <v>0</v>
      </c>
      <c r="K39" s="83"/>
      <c r="L39" s="83">
        <v>0</v>
      </c>
      <c r="M39" s="78">
        <f t="shared" si="1"/>
        <v>0</v>
      </c>
      <c r="N39" s="82">
        <v>0</v>
      </c>
      <c r="O39" s="83"/>
      <c r="P39" s="83">
        <v>0</v>
      </c>
      <c r="Q39" s="78">
        <f t="shared" si="2"/>
        <v>0</v>
      </c>
      <c r="R39" s="82">
        <v>0</v>
      </c>
      <c r="S39" s="83"/>
      <c r="T39" s="83">
        <v>0</v>
      </c>
      <c r="U39" s="78">
        <f t="shared" si="3"/>
        <v>0</v>
      </c>
    </row>
    <row r="40" spans="1:21" ht="9" customHeight="1">
      <c r="A40" s="110">
        <v>31</v>
      </c>
      <c r="B40" s="111" t="s">
        <v>47</v>
      </c>
      <c r="C40" s="30"/>
      <c r="D40" s="31"/>
      <c r="E40" s="28"/>
      <c r="F40" s="82">
        <v>0</v>
      </c>
      <c r="G40" s="83"/>
      <c r="H40" s="83">
        <f>+'5B bev felh'!C47</f>
        <v>0</v>
      </c>
      <c r="I40" s="78">
        <f t="shared" si="0"/>
        <v>0</v>
      </c>
      <c r="J40" s="82">
        <v>0</v>
      </c>
      <c r="K40" s="83"/>
      <c r="L40" s="83">
        <f>+'5B bev felh'!J47</f>
        <v>0</v>
      </c>
      <c r="M40" s="78">
        <f t="shared" si="1"/>
        <v>0</v>
      </c>
      <c r="N40" s="82">
        <v>0</v>
      </c>
      <c r="O40" s="83"/>
      <c r="P40" s="83">
        <f>+'5B bev felh'!N47</f>
        <v>0</v>
      </c>
      <c r="Q40" s="78">
        <f t="shared" si="2"/>
        <v>0</v>
      </c>
      <c r="R40" s="82">
        <v>0</v>
      </c>
      <c r="S40" s="83"/>
      <c r="T40" s="83">
        <f>+'5B bev felh'!R47</f>
        <v>0</v>
      </c>
      <c r="U40" s="78">
        <f t="shared" si="3"/>
        <v>0</v>
      </c>
    </row>
    <row r="41" spans="1:21" ht="9" customHeight="1">
      <c r="A41" s="110">
        <v>32</v>
      </c>
      <c r="B41" s="111" t="s">
        <v>48</v>
      </c>
      <c r="C41" s="30"/>
      <c r="D41" s="31"/>
      <c r="E41" s="28"/>
      <c r="F41" s="82">
        <v>0</v>
      </c>
      <c r="G41" s="83"/>
      <c r="H41" s="83">
        <v>0</v>
      </c>
      <c r="I41" s="78">
        <f aca="true" t="shared" si="4" ref="I41:I59">SUM(F41:H41)</f>
        <v>0</v>
      </c>
      <c r="J41" s="82">
        <v>0</v>
      </c>
      <c r="K41" s="83"/>
      <c r="L41" s="83">
        <v>0</v>
      </c>
      <c r="M41" s="78">
        <f aca="true" t="shared" si="5" ref="M41:M59">SUM(J41:L41)</f>
        <v>0</v>
      </c>
      <c r="N41" s="82">
        <v>0</v>
      </c>
      <c r="O41" s="83"/>
      <c r="P41" s="83">
        <v>0</v>
      </c>
      <c r="Q41" s="78">
        <f t="shared" si="2"/>
        <v>0</v>
      </c>
      <c r="R41" s="82">
        <v>0</v>
      </c>
      <c r="S41" s="83"/>
      <c r="T41" s="83">
        <v>0</v>
      </c>
      <c r="U41" s="78">
        <f t="shared" si="3"/>
        <v>0</v>
      </c>
    </row>
    <row r="42" spans="1:21" ht="9.75" customHeight="1">
      <c r="A42" s="110">
        <v>33</v>
      </c>
      <c r="B42" s="111" t="s">
        <v>49</v>
      </c>
      <c r="C42" s="30"/>
      <c r="D42" s="31"/>
      <c r="E42" s="28"/>
      <c r="F42" s="82">
        <v>0</v>
      </c>
      <c r="G42" s="83"/>
      <c r="H42" s="83">
        <v>0</v>
      </c>
      <c r="I42" s="78">
        <f t="shared" si="4"/>
        <v>0</v>
      </c>
      <c r="J42" s="82">
        <v>0</v>
      </c>
      <c r="K42" s="83"/>
      <c r="L42" s="83">
        <v>0</v>
      </c>
      <c r="M42" s="78">
        <f t="shared" si="5"/>
        <v>0</v>
      </c>
      <c r="N42" s="82">
        <v>0</v>
      </c>
      <c r="O42" s="83"/>
      <c r="P42" s="83">
        <v>0</v>
      </c>
      <c r="Q42" s="78">
        <f t="shared" si="2"/>
        <v>0</v>
      </c>
      <c r="R42" s="82">
        <v>0</v>
      </c>
      <c r="S42" s="83"/>
      <c r="T42" s="83">
        <v>0</v>
      </c>
      <c r="U42" s="78">
        <f t="shared" si="3"/>
        <v>0</v>
      </c>
    </row>
    <row r="43" spans="1:21" ht="9" customHeight="1">
      <c r="A43" s="110">
        <v>34</v>
      </c>
      <c r="B43" s="111" t="s">
        <v>50</v>
      </c>
      <c r="C43" s="24"/>
      <c r="D43" s="25"/>
      <c r="E43" s="28"/>
      <c r="F43" s="76">
        <v>0</v>
      </c>
      <c r="G43" s="77"/>
      <c r="H43" s="77">
        <v>0</v>
      </c>
      <c r="I43" s="78">
        <f t="shared" si="4"/>
        <v>0</v>
      </c>
      <c r="J43" s="76">
        <v>0</v>
      </c>
      <c r="K43" s="77"/>
      <c r="L43" s="77">
        <v>0</v>
      </c>
      <c r="M43" s="78">
        <f t="shared" si="5"/>
        <v>0</v>
      </c>
      <c r="N43" s="76">
        <v>0</v>
      </c>
      <c r="O43" s="77"/>
      <c r="P43" s="77">
        <v>0</v>
      </c>
      <c r="Q43" s="78">
        <f t="shared" si="2"/>
        <v>0</v>
      </c>
      <c r="R43" s="76">
        <v>0</v>
      </c>
      <c r="S43" s="77"/>
      <c r="T43" s="77">
        <v>0</v>
      </c>
      <c r="U43" s="78">
        <f t="shared" si="3"/>
        <v>0</v>
      </c>
    </row>
    <row r="44" spans="1:21" ht="9.75" customHeight="1">
      <c r="A44" s="110">
        <v>35</v>
      </c>
      <c r="B44" s="111" t="s">
        <v>51</v>
      </c>
      <c r="C44" s="30"/>
      <c r="D44" s="31"/>
      <c r="E44" s="28"/>
      <c r="F44" s="82">
        <v>0</v>
      </c>
      <c r="G44" s="83"/>
      <c r="H44" s="83">
        <v>0</v>
      </c>
      <c r="I44" s="78">
        <f t="shared" si="4"/>
        <v>0</v>
      </c>
      <c r="J44" s="82">
        <v>0</v>
      </c>
      <c r="K44" s="83"/>
      <c r="L44" s="83">
        <v>0</v>
      </c>
      <c r="M44" s="78">
        <f t="shared" si="5"/>
        <v>0</v>
      </c>
      <c r="N44" s="82">
        <v>0</v>
      </c>
      <c r="O44" s="83"/>
      <c r="P44" s="83">
        <v>0</v>
      </c>
      <c r="Q44" s="78">
        <f t="shared" si="2"/>
        <v>0</v>
      </c>
      <c r="R44" s="82">
        <v>0</v>
      </c>
      <c r="S44" s="83"/>
      <c r="T44" s="83">
        <v>0</v>
      </c>
      <c r="U44" s="78">
        <f t="shared" si="3"/>
        <v>0</v>
      </c>
    </row>
    <row r="45" spans="1:21" s="16" customFormat="1" ht="9.75" customHeight="1">
      <c r="A45" s="116">
        <v>36</v>
      </c>
      <c r="B45" s="117" t="s">
        <v>52</v>
      </c>
      <c r="C45" s="28"/>
      <c r="D45" s="29"/>
      <c r="E45" s="28"/>
      <c r="F45" s="80">
        <f>SUM(F39:F44)</f>
        <v>0</v>
      </c>
      <c r="G45" s="81">
        <f>SUM(G35:G44)</f>
        <v>0</v>
      </c>
      <c r="H45" s="81">
        <f>SUM(H39:H44)</f>
        <v>0</v>
      </c>
      <c r="I45" s="78">
        <f t="shared" si="4"/>
        <v>0</v>
      </c>
      <c r="J45" s="80">
        <f>SUM(J39:J44)</f>
        <v>0</v>
      </c>
      <c r="K45" s="81">
        <f>SUM(K35:K44)</f>
        <v>0</v>
      </c>
      <c r="L45" s="81">
        <f>SUM(L39:L44)</f>
        <v>0</v>
      </c>
      <c r="M45" s="78">
        <f t="shared" si="5"/>
        <v>0</v>
      </c>
      <c r="N45" s="80">
        <f>SUM(N39:N44)</f>
        <v>0</v>
      </c>
      <c r="O45" s="81">
        <f>SUM(O35:O44)</f>
        <v>0</v>
      </c>
      <c r="P45" s="81">
        <f>SUM(P39:P44)</f>
        <v>0</v>
      </c>
      <c r="Q45" s="78">
        <f t="shared" si="2"/>
        <v>0</v>
      </c>
      <c r="R45" s="80">
        <f>SUM(R39:R44)</f>
        <v>0</v>
      </c>
      <c r="S45" s="81">
        <f>SUM(S35:S44)</f>
        <v>0</v>
      </c>
      <c r="T45" s="81">
        <f>SUM(T39:T44)</f>
        <v>0</v>
      </c>
      <c r="U45" s="78">
        <f t="shared" si="3"/>
        <v>0</v>
      </c>
    </row>
    <row r="46" spans="1:21" ht="9.75" customHeight="1">
      <c r="A46" s="110">
        <v>37</v>
      </c>
      <c r="B46" s="111" t="s">
        <v>53</v>
      </c>
      <c r="C46" s="24"/>
      <c r="D46" s="25"/>
      <c r="E46" s="28"/>
      <c r="F46" s="76">
        <v>0</v>
      </c>
      <c r="G46" s="77"/>
      <c r="H46" s="77">
        <v>0</v>
      </c>
      <c r="I46" s="78">
        <f t="shared" si="4"/>
        <v>0</v>
      </c>
      <c r="J46" s="76">
        <v>0</v>
      </c>
      <c r="K46" s="77"/>
      <c r="L46" s="77">
        <v>0</v>
      </c>
      <c r="M46" s="78">
        <f t="shared" si="5"/>
        <v>0</v>
      </c>
      <c r="N46" s="76">
        <v>0</v>
      </c>
      <c r="O46" s="77"/>
      <c r="P46" s="77">
        <v>0</v>
      </c>
      <c r="Q46" s="78">
        <f t="shared" si="2"/>
        <v>0</v>
      </c>
      <c r="R46" s="76">
        <v>0</v>
      </c>
      <c r="S46" s="77"/>
      <c r="T46" s="77">
        <v>0</v>
      </c>
      <c r="U46" s="78">
        <f t="shared" si="3"/>
        <v>0</v>
      </c>
    </row>
    <row r="47" spans="1:21" ht="9.75" customHeight="1">
      <c r="A47" s="110">
        <v>38</v>
      </c>
      <c r="B47" s="111" t="s">
        <v>54</v>
      </c>
      <c r="C47" s="30"/>
      <c r="D47" s="31"/>
      <c r="E47" s="28"/>
      <c r="F47" s="82">
        <v>0</v>
      </c>
      <c r="G47" s="83"/>
      <c r="H47" s="83">
        <v>99495</v>
      </c>
      <c r="I47" s="78">
        <f t="shared" si="4"/>
        <v>99495</v>
      </c>
      <c r="J47" s="82">
        <v>0</v>
      </c>
      <c r="K47" s="83"/>
      <c r="L47" s="83">
        <v>99495</v>
      </c>
      <c r="M47" s="78">
        <f t="shared" si="5"/>
        <v>99495</v>
      </c>
      <c r="N47" s="82">
        <v>0</v>
      </c>
      <c r="O47" s="83"/>
      <c r="P47" s="83">
        <v>99495</v>
      </c>
      <c r="Q47" s="78">
        <f t="shared" si="2"/>
        <v>99495</v>
      </c>
      <c r="R47" s="82">
        <v>0</v>
      </c>
      <c r="S47" s="83"/>
      <c r="T47" s="83">
        <v>99495</v>
      </c>
      <c r="U47" s="78">
        <f t="shared" si="3"/>
        <v>99495</v>
      </c>
    </row>
    <row r="48" spans="1:21" ht="9.75" customHeight="1">
      <c r="A48" s="110">
        <v>41</v>
      </c>
      <c r="B48" s="111" t="s">
        <v>55</v>
      </c>
      <c r="C48" s="24"/>
      <c r="D48" s="25"/>
      <c r="E48" s="28"/>
      <c r="F48" s="76">
        <v>0</v>
      </c>
      <c r="G48" s="77"/>
      <c r="H48" s="77"/>
      <c r="I48" s="78">
        <f t="shared" si="4"/>
        <v>0</v>
      </c>
      <c r="J48" s="76">
        <v>0</v>
      </c>
      <c r="K48" s="77"/>
      <c r="L48" s="77"/>
      <c r="M48" s="78">
        <f t="shared" si="5"/>
        <v>0</v>
      </c>
      <c r="N48" s="76">
        <v>0</v>
      </c>
      <c r="O48" s="77"/>
      <c r="P48" s="77"/>
      <c r="Q48" s="78">
        <f t="shared" si="2"/>
        <v>0</v>
      </c>
      <c r="R48" s="76">
        <v>0</v>
      </c>
      <c r="S48" s="77"/>
      <c r="T48" s="77"/>
      <c r="U48" s="78">
        <f t="shared" si="3"/>
        <v>0</v>
      </c>
    </row>
    <row r="49" spans="1:21" s="16" customFormat="1" ht="9.75" customHeight="1">
      <c r="A49" s="116">
        <v>42</v>
      </c>
      <c r="B49" s="117" t="s">
        <v>56</v>
      </c>
      <c r="C49" s="28"/>
      <c r="D49" s="29"/>
      <c r="E49" s="28"/>
      <c r="F49" s="80">
        <f>SUM(F46:F48)</f>
        <v>0</v>
      </c>
      <c r="G49" s="81"/>
      <c r="H49" s="81">
        <f>SUM(H46:H48)</f>
        <v>99495</v>
      </c>
      <c r="I49" s="78">
        <f t="shared" si="4"/>
        <v>99495</v>
      </c>
      <c r="J49" s="80">
        <f>SUM(J46:J48)</f>
        <v>0</v>
      </c>
      <c r="K49" s="81"/>
      <c r="L49" s="81">
        <f>SUM(L46:L48)</f>
        <v>99495</v>
      </c>
      <c r="M49" s="78">
        <f t="shared" si="5"/>
        <v>99495</v>
      </c>
      <c r="N49" s="80">
        <f>SUM(N46:N48)</f>
        <v>0</v>
      </c>
      <c r="O49" s="81"/>
      <c r="P49" s="81">
        <f>SUM(P46:P48)</f>
        <v>99495</v>
      </c>
      <c r="Q49" s="78">
        <f t="shared" si="2"/>
        <v>99495</v>
      </c>
      <c r="R49" s="80">
        <f>SUM(R46:R48)</f>
        <v>0</v>
      </c>
      <c r="S49" s="81"/>
      <c r="T49" s="81">
        <f>SUM(T46:T48)</f>
        <v>99495</v>
      </c>
      <c r="U49" s="78">
        <f t="shared" si="3"/>
        <v>99495</v>
      </c>
    </row>
    <row r="50" spans="1:21" ht="9.75" customHeight="1">
      <c r="A50" s="110">
        <v>43</v>
      </c>
      <c r="B50" s="111" t="s">
        <v>57</v>
      </c>
      <c r="C50" s="24"/>
      <c r="D50" s="25"/>
      <c r="E50" s="28"/>
      <c r="F50" s="76">
        <v>0</v>
      </c>
      <c r="G50" s="77"/>
      <c r="H50" s="77">
        <v>0</v>
      </c>
      <c r="I50" s="78">
        <f t="shared" si="4"/>
        <v>0</v>
      </c>
      <c r="J50" s="76">
        <v>0</v>
      </c>
      <c r="K50" s="77"/>
      <c r="L50" s="77">
        <v>0</v>
      </c>
      <c r="M50" s="78">
        <f t="shared" si="5"/>
        <v>0</v>
      </c>
      <c r="N50" s="76">
        <v>0</v>
      </c>
      <c r="O50" s="77"/>
      <c r="P50" s="77">
        <v>0</v>
      </c>
      <c r="Q50" s="78">
        <f t="shared" si="2"/>
        <v>0</v>
      </c>
      <c r="R50" s="76">
        <v>0</v>
      </c>
      <c r="S50" s="77"/>
      <c r="T50" s="77">
        <v>0</v>
      </c>
      <c r="U50" s="78">
        <f t="shared" si="3"/>
        <v>0</v>
      </c>
    </row>
    <row r="51" spans="1:21" ht="9.75" customHeight="1">
      <c r="A51" s="110">
        <v>44</v>
      </c>
      <c r="B51" s="111" t="s">
        <v>58</v>
      </c>
      <c r="C51" s="24"/>
      <c r="D51" s="25"/>
      <c r="E51" s="28"/>
      <c r="F51" s="76">
        <v>0</v>
      </c>
      <c r="G51" s="77"/>
      <c r="H51" s="77">
        <f>+'5B bev felh'!C56</f>
        <v>0</v>
      </c>
      <c r="I51" s="78">
        <f t="shared" si="4"/>
        <v>0</v>
      </c>
      <c r="J51" s="76">
        <v>0</v>
      </c>
      <c r="K51" s="77"/>
      <c r="L51" s="77">
        <v>0</v>
      </c>
      <c r="M51" s="78">
        <f t="shared" si="5"/>
        <v>0</v>
      </c>
      <c r="N51" s="76">
        <v>0</v>
      </c>
      <c r="O51" s="77"/>
      <c r="P51" s="77">
        <v>0</v>
      </c>
      <c r="Q51" s="78">
        <f t="shared" si="2"/>
        <v>0</v>
      </c>
      <c r="R51" s="76">
        <v>0</v>
      </c>
      <c r="S51" s="77"/>
      <c r="T51" s="77">
        <v>0</v>
      </c>
      <c r="U51" s="78">
        <f t="shared" si="3"/>
        <v>0</v>
      </c>
    </row>
    <row r="52" spans="1:21" ht="9.75" customHeight="1">
      <c r="A52" s="110">
        <v>45</v>
      </c>
      <c r="B52" s="111" t="s">
        <v>59</v>
      </c>
      <c r="C52" s="24"/>
      <c r="D52" s="24"/>
      <c r="E52" s="28"/>
      <c r="F52" s="76">
        <v>0</v>
      </c>
      <c r="G52" s="88"/>
      <c r="H52" s="88">
        <v>0</v>
      </c>
      <c r="I52" s="78">
        <f t="shared" si="4"/>
        <v>0</v>
      </c>
      <c r="J52" s="76">
        <v>0</v>
      </c>
      <c r="K52" s="88"/>
      <c r="L52" s="88">
        <v>0</v>
      </c>
      <c r="M52" s="78">
        <f t="shared" si="5"/>
        <v>0</v>
      </c>
      <c r="N52" s="76">
        <v>0</v>
      </c>
      <c r="O52" s="88"/>
      <c r="P52" s="88">
        <v>0</v>
      </c>
      <c r="Q52" s="78">
        <f t="shared" si="2"/>
        <v>0</v>
      </c>
      <c r="R52" s="76">
        <v>0</v>
      </c>
      <c r="S52" s="88"/>
      <c r="T52" s="88">
        <v>0</v>
      </c>
      <c r="U52" s="78">
        <f t="shared" si="3"/>
        <v>0</v>
      </c>
    </row>
    <row r="53" spans="1:21" ht="9.75" customHeight="1">
      <c r="A53" s="110">
        <v>46</v>
      </c>
      <c r="B53" s="111" t="s">
        <v>60</v>
      </c>
      <c r="C53" s="24"/>
      <c r="D53" s="24"/>
      <c r="E53" s="28"/>
      <c r="F53" s="76">
        <v>0</v>
      </c>
      <c r="G53" s="88"/>
      <c r="H53" s="88">
        <v>0</v>
      </c>
      <c r="I53" s="78">
        <f t="shared" si="4"/>
        <v>0</v>
      </c>
      <c r="J53" s="76">
        <v>0</v>
      </c>
      <c r="K53" s="88"/>
      <c r="L53" s="88">
        <v>0</v>
      </c>
      <c r="M53" s="78">
        <f t="shared" si="5"/>
        <v>0</v>
      </c>
      <c r="N53" s="76">
        <v>0</v>
      </c>
      <c r="O53" s="88"/>
      <c r="P53" s="88">
        <v>0</v>
      </c>
      <c r="Q53" s="78">
        <f t="shared" si="2"/>
        <v>0</v>
      </c>
      <c r="R53" s="76">
        <v>0</v>
      </c>
      <c r="S53" s="88"/>
      <c r="T53" s="88">
        <v>0</v>
      </c>
      <c r="U53" s="78">
        <f t="shared" si="3"/>
        <v>0</v>
      </c>
    </row>
    <row r="54" spans="1:21" s="16" customFormat="1" ht="9.75" customHeight="1">
      <c r="A54" s="116">
        <v>47</v>
      </c>
      <c r="B54" s="117" t="s">
        <v>61</v>
      </c>
      <c r="C54" s="28"/>
      <c r="D54" s="28"/>
      <c r="E54" s="28"/>
      <c r="F54" s="80">
        <f>SUM(F50:F53)</f>
        <v>0</v>
      </c>
      <c r="G54" s="89"/>
      <c r="H54" s="89">
        <f>SUM(H50:H53)</f>
        <v>0</v>
      </c>
      <c r="I54" s="78">
        <f t="shared" si="4"/>
        <v>0</v>
      </c>
      <c r="J54" s="80">
        <f>SUM(J50:J53)</f>
        <v>0</v>
      </c>
      <c r="K54" s="89"/>
      <c r="L54" s="89">
        <f>SUM(L50:L53)</f>
        <v>0</v>
      </c>
      <c r="M54" s="78">
        <f t="shared" si="5"/>
        <v>0</v>
      </c>
      <c r="N54" s="80">
        <f>SUM(N50:N53)</f>
        <v>0</v>
      </c>
      <c r="O54" s="89"/>
      <c r="P54" s="89">
        <f>SUM(P50:P53)</f>
        <v>0</v>
      </c>
      <c r="Q54" s="78">
        <f t="shared" si="2"/>
        <v>0</v>
      </c>
      <c r="R54" s="80">
        <f>SUM(R50:R53)</f>
        <v>0</v>
      </c>
      <c r="S54" s="89"/>
      <c r="T54" s="89">
        <f>SUM(T50:T53)</f>
        <v>0</v>
      </c>
      <c r="U54" s="78">
        <f t="shared" si="3"/>
        <v>0</v>
      </c>
    </row>
    <row r="55" spans="1:21" s="16" customFormat="1" ht="9.75" customHeight="1">
      <c r="A55" s="116">
        <v>48</v>
      </c>
      <c r="B55" s="117" t="s">
        <v>62</v>
      </c>
      <c r="C55" s="28"/>
      <c r="D55" s="28"/>
      <c r="E55" s="28"/>
      <c r="F55" s="80">
        <f>+F14+F19+F27+F38+F45+F49+F54</f>
        <v>0</v>
      </c>
      <c r="G55" s="89">
        <f>+G14+G19+G22+G27+G38+G45+G49+G54</f>
        <v>0</v>
      </c>
      <c r="H55" s="89">
        <f>+H14+H19+H22+H27+H38+H45+H49+H54</f>
        <v>99523</v>
      </c>
      <c r="I55" s="78">
        <f t="shared" si="4"/>
        <v>99523</v>
      </c>
      <c r="J55" s="80">
        <f>+J14+J19+J27+J38+J45+J49+J54</f>
        <v>0</v>
      </c>
      <c r="K55" s="89">
        <f>+K14+K19+K22+K27+K38+K45+K49+K54</f>
        <v>0</v>
      </c>
      <c r="L55" s="89">
        <f>+L14+L19+L22+L27+L38+L45+L49+L54</f>
        <v>99523</v>
      </c>
      <c r="M55" s="78">
        <f t="shared" si="5"/>
        <v>99523</v>
      </c>
      <c r="N55" s="80">
        <f>+N14+N19+N27+N38+N45+N49+N54</f>
        <v>0</v>
      </c>
      <c r="O55" s="89">
        <f>+O14+O19+O22+O27+O38+O45+O49+O54</f>
        <v>0</v>
      </c>
      <c r="P55" s="89">
        <f>+P14+P19+P22+P27+P38+P45+P49+P54</f>
        <v>99523</v>
      </c>
      <c r="Q55" s="78">
        <f t="shared" si="2"/>
        <v>99523</v>
      </c>
      <c r="R55" s="80">
        <f>+R14+R19+R27+R38+R45+R49+R54</f>
        <v>0</v>
      </c>
      <c r="S55" s="89">
        <f>+S14+S19+S22+S27+S38+S45+S49+S54</f>
        <v>0</v>
      </c>
      <c r="T55" s="89">
        <f>+T14+T19+T22+T27+T38+T45+T49+T54</f>
        <v>99523</v>
      </c>
      <c r="U55" s="78">
        <f t="shared" si="3"/>
        <v>99523</v>
      </c>
    </row>
    <row r="56" spans="1:21" ht="9.75" customHeight="1">
      <c r="A56" s="110">
        <v>49</v>
      </c>
      <c r="B56" s="111" t="s">
        <v>63</v>
      </c>
      <c r="C56" s="24"/>
      <c r="D56" s="24"/>
      <c r="E56" s="28"/>
      <c r="F56" s="76">
        <v>0</v>
      </c>
      <c r="G56" s="88"/>
      <c r="H56" s="88"/>
      <c r="I56" s="78">
        <f t="shared" si="4"/>
        <v>0</v>
      </c>
      <c r="J56" s="76">
        <v>0</v>
      </c>
      <c r="K56" s="88"/>
      <c r="L56" s="88">
        <f>+'5B bev felh'!I56</f>
        <v>451</v>
      </c>
      <c r="M56" s="78">
        <f t="shared" si="5"/>
        <v>451</v>
      </c>
      <c r="N56" s="76">
        <v>0</v>
      </c>
      <c r="O56" s="88"/>
      <c r="P56" s="88">
        <v>451</v>
      </c>
      <c r="Q56" s="78">
        <f t="shared" si="2"/>
        <v>451</v>
      </c>
      <c r="R56" s="76">
        <v>0</v>
      </c>
      <c r="S56" s="88"/>
      <c r="T56" s="88">
        <v>2086</v>
      </c>
      <c r="U56" s="78">
        <f t="shared" si="3"/>
        <v>2086</v>
      </c>
    </row>
    <row r="57" spans="1:21" ht="9.75" customHeight="1">
      <c r="A57" s="110">
        <v>50</v>
      </c>
      <c r="B57" s="111" t="s">
        <v>64</v>
      </c>
      <c r="C57" s="30"/>
      <c r="D57" s="30"/>
      <c r="E57" s="28"/>
      <c r="F57" s="82">
        <v>0</v>
      </c>
      <c r="G57" s="97">
        <v>1000</v>
      </c>
      <c r="H57" s="97">
        <v>-1000</v>
      </c>
      <c r="I57" s="78">
        <f t="shared" si="4"/>
        <v>0</v>
      </c>
      <c r="J57" s="82">
        <v>0</v>
      </c>
      <c r="K57" s="97">
        <v>1000</v>
      </c>
      <c r="L57" s="97">
        <v>-1000</v>
      </c>
      <c r="M57" s="78">
        <f t="shared" si="5"/>
        <v>0</v>
      </c>
      <c r="N57" s="82">
        <v>0</v>
      </c>
      <c r="O57" s="97">
        <v>1000</v>
      </c>
      <c r="P57" s="97">
        <v>-1000</v>
      </c>
      <c r="Q57" s="78">
        <f t="shared" si="2"/>
        <v>0</v>
      </c>
      <c r="R57" s="82">
        <v>0</v>
      </c>
      <c r="S57" s="97">
        <v>0</v>
      </c>
      <c r="T57" s="97">
        <v>0</v>
      </c>
      <c r="U57" s="78">
        <f t="shared" si="3"/>
        <v>0</v>
      </c>
    </row>
    <row r="58" spans="1:21" ht="9.75" customHeight="1" thickBot="1">
      <c r="A58" s="118">
        <v>51</v>
      </c>
      <c r="B58" s="119" t="s">
        <v>65</v>
      </c>
      <c r="C58" s="24"/>
      <c r="D58" s="24"/>
      <c r="E58" s="28"/>
      <c r="F58" s="91">
        <v>0</v>
      </c>
      <c r="G58" s="92"/>
      <c r="H58" s="92">
        <v>0</v>
      </c>
      <c r="I58" s="93">
        <f t="shared" si="4"/>
        <v>0</v>
      </c>
      <c r="J58" s="91">
        <v>0</v>
      </c>
      <c r="K58" s="92"/>
      <c r="L58" s="92">
        <v>0</v>
      </c>
      <c r="M58" s="93">
        <f t="shared" si="5"/>
        <v>0</v>
      </c>
      <c r="N58" s="91">
        <v>0</v>
      </c>
      <c r="O58" s="92"/>
      <c r="P58" s="92">
        <v>0</v>
      </c>
      <c r="Q58" s="93">
        <f t="shared" si="2"/>
        <v>0</v>
      </c>
      <c r="R58" s="91">
        <v>0</v>
      </c>
      <c r="S58" s="92"/>
      <c r="T58" s="92">
        <v>0</v>
      </c>
      <c r="U58" s="93">
        <f t="shared" si="3"/>
        <v>0</v>
      </c>
    </row>
    <row r="59" spans="1:21" ht="12" hidden="1" thickBot="1">
      <c r="A59" s="94"/>
      <c r="B59" s="42" t="s">
        <v>66</v>
      </c>
      <c r="C59" s="95">
        <v>0</v>
      </c>
      <c r="D59" s="95">
        <v>0</v>
      </c>
      <c r="E59" s="26">
        <v>0</v>
      </c>
      <c r="F59" s="95">
        <v>0</v>
      </c>
      <c r="G59" s="95"/>
      <c r="H59" s="95">
        <v>0</v>
      </c>
      <c r="I59" s="26">
        <f t="shared" si="4"/>
        <v>0</v>
      </c>
      <c r="J59" s="95">
        <v>0</v>
      </c>
      <c r="K59" s="95"/>
      <c r="L59" s="95">
        <v>0</v>
      </c>
      <c r="M59" s="26">
        <f t="shared" si="5"/>
        <v>0</v>
      </c>
      <c r="N59" s="95">
        <v>0</v>
      </c>
      <c r="O59" s="95"/>
      <c r="P59" s="95">
        <v>0</v>
      </c>
      <c r="Q59" s="26">
        <f t="shared" si="2"/>
        <v>0</v>
      </c>
      <c r="R59" s="95">
        <v>0</v>
      </c>
      <c r="S59" s="95"/>
      <c r="T59" s="95">
        <v>0</v>
      </c>
      <c r="U59" s="26">
        <f t="shared" si="3"/>
        <v>0</v>
      </c>
    </row>
    <row r="60" spans="1:21" s="21" customFormat="1" ht="24" customHeight="1" thickBot="1">
      <c r="A60" s="120">
        <v>52</v>
      </c>
      <c r="B60" s="50" t="s">
        <v>67</v>
      </c>
      <c r="C60" s="47"/>
      <c r="D60" s="47"/>
      <c r="E60" s="47"/>
      <c r="F60" s="102">
        <f>+F55+F56+F57+F58</f>
        <v>0</v>
      </c>
      <c r="G60" s="103">
        <f>+G55+G56+G57</f>
        <v>1000</v>
      </c>
      <c r="H60" s="103">
        <f>+H55+H56+H57</f>
        <v>98523</v>
      </c>
      <c r="I60" s="104">
        <f>+I55+I56+I57+I58</f>
        <v>99523</v>
      </c>
      <c r="J60" s="102">
        <f>+J55+J56+J57+J58</f>
        <v>0</v>
      </c>
      <c r="K60" s="103">
        <f>+K55+K56+K57</f>
        <v>1000</v>
      </c>
      <c r="L60" s="103">
        <f>+L55+L56+L57</f>
        <v>98974</v>
      </c>
      <c r="M60" s="104">
        <f>+M55+M56+M57+M58</f>
        <v>99974</v>
      </c>
      <c r="N60" s="102">
        <f>+N55+N56+N57+N58</f>
        <v>0</v>
      </c>
      <c r="O60" s="103">
        <f>+O55+O56+O57</f>
        <v>1000</v>
      </c>
      <c r="P60" s="103">
        <f>+P55+P56+P57</f>
        <v>98974</v>
      </c>
      <c r="Q60" s="104">
        <f>+Q55+Q56+Q57+Q58</f>
        <v>99974</v>
      </c>
      <c r="R60" s="102">
        <f>+R55+R56+R57+R58</f>
        <v>0</v>
      </c>
      <c r="S60" s="103">
        <f>+S55+S56+S57</f>
        <v>0</v>
      </c>
      <c r="T60" s="103">
        <f>+T55+T56+T57</f>
        <v>101609</v>
      </c>
      <c r="U60" s="104">
        <f>+U55+U56+U57+U58</f>
        <v>101609</v>
      </c>
    </row>
    <row r="61" spans="1:21" s="16" customFormat="1" ht="20.25" customHeight="1">
      <c r="A61" s="121"/>
      <c r="B61" s="70" t="s">
        <v>68</v>
      </c>
      <c r="C61" s="51"/>
      <c r="D61" s="51"/>
      <c r="E61" s="51"/>
      <c r="F61" s="71"/>
      <c r="G61" s="72"/>
      <c r="H61" s="72"/>
      <c r="I61" s="73"/>
      <c r="J61" s="71"/>
      <c r="K61" s="72"/>
      <c r="L61" s="72"/>
      <c r="M61" s="73"/>
      <c r="N61" s="71"/>
      <c r="O61" s="72"/>
      <c r="P61" s="72"/>
      <c r="Q61" s="73"/>
      <c r="R61" s="71"/>
      <c r="S61" s="72"/>
      <c r="T61" s="72"/>
      <c r="U61" s="73"/>
    </row>
    <row r="62" spans="1:21" s="16" customFormat="1" ht="10.5" customHeight="1">
      <c r="A62" s="122">
        <v>53</v>
      </c>
      <c r="B62" s="87" t="s">
        <v>69</v>
      </c>
      <c r="C62" s="28"/>
      <c r="D62" s="28"/>
      <c r="E62" s="28"/>
      <c r="F62" s="80">
        <f>SUM(F63:F67)</f>
        <v>0</v>
      </c>
      <c r="G62" s="89"/>
      <c r="H62" s="89">
        <f>SUM(H63:H66)</f>
        <v>0</v>
      </c>
      <c r="I62" s="78">
        <f aca="true" t="shared" si="6" ref="I62:I74">SUM(F62:H62)</f>
        <v>0</v>
      </c>
      <c r="J62" s="80">
        <f>SUM(J63:J67)</f>
        <v>0</v>
      </c>
      <c r="K62" s="89"/>
      <c r="L62" s="89">
        <f>SUM(L63:L66)</f>
        <v>0</v>
      </c>
      <c r="M62" s="78">
        <f aca="true" t="shared" si="7" ref="M62:M74">SUM(J62:L62)</f>
        <v>0</v>
      </c>
      <c r="N62" s="80">
        <f>SUM(N63:N67)</f>
        <v>0</v>
      </c>
      <c r="O62" s="89"/>
      <c r="P62" s="89">
        <f>SUM(P63:P66)</f>
        <v>0</v>
      </c>
      <c r="Q62" s="78">
        <f aca="true" t="shared" si="8" ref="Q62:Q74">SUM(N62:P62)</f>
        <v>0</v>
      </c>
      <c r="R62" s="80">
        <f>SUM(R63:R67)</f>
        <v>0</v>
      </c>
      <c r="S62" s="89"/>
      <c r="T62" s="89">
        <f>SUM(T63:T66)</f>
        <v>0</v>
      </c>
      <c r="U62" s="78">
        <f aca="true" t="shared" si="9" ref="U62:U74">SUM(R62:T62)</f>
        <v>0</v>
      </c>
    </row>
    <row r="63" spans="1:21" ht="10.5" customHeight="1">
      <c r="A63" s="123"/>
      <c r="B63" s="75" t="s">
        <v>70</v>
      </c>
      <c r="C63" s="30"/>
      <c r="D63" s="30"/>
      <c r="E63" s="28"/>
      <c r="F63" s="82"/>
      <c r="G63" s="97"/>
      <c r="H63" s="97"/>
      <c r="I63" s="78">
        <f t="shared" si="6"/>
        <v>0</v>
      </c>
      <c r="J63" s="82"/>
      <c r="K63" s="97"/>
      <c r="L63" s="97"/>
      <c r="M63" s="78">
        <f t="shared" si="7"/>
        <v>0</v>
      </c>
      <c r="N63" s="82"/>
      <c r="O63" s="97"/>
      <c r="P63" s="97"/>
      <c r="Q63" s="78">
        <f t="shared" si="8"/>
        <v>0</v>
      </c>
      <c r="R63" s="82"/>
      <c r="S63" s="97"/>
      <c r="T63" s="97"/>
      <c r="U63" s="78">
        <f t="shared" si="9"/>
        <v>0</v>
      </c>
    </row>
    <row r="64" spans="1:21" ht="10.5" customHeight="1">
      <c r="A64" s="123"/>
      <c r="B64" s="75" t="s">
        <v>71</v>
      </c>
      <c r="C64" s="30"/>
      <c r="D64" s="30"/>
      <c r="E64" s="28"/>
      <c r="F64" s="82"/>
      <c r="G64" s="97"/>
      <c r="H64" s="97"/>
      <c r="I64" s="78">
        <f t="shared" si="6"/>
        <v>0</v>
      </c>
      <c r="J64" s="82"/>
      <c r="K64" s="97"/>
      <c r="L64" s="97"/>
      <c r="M64" s="78">
        <f t="shared" si="7"/>
        <v>0</v>
      </c>
      <c r="N64" s="82"/>
      <c r="O64" s="97"/>
      <c r="P64" s="97"/>
      <c r="Q64" s="78">
        <f t="shared" si="8"/>
        <v>0</v>
      </c>
      <c r="R64" s="82"/>
      <c r="S64" s="97"/>
      <c r="T64" s="97"/>
      <c r="U64" s="78">
        <f t="shared" si="9"/>
        <v>0</v>
      </c>
    </row>
    <row r="65" spans="1:21" ht="10.5" customHeight="1">
      <c r="A65" s="123"/>
      <c r="B65" s="75" t="s">
        <v>72</v>
      </c>
      <c r="C65" s="30"/>
      <c r="D65" s="30"/>
      <c r="E65" s="28"/>
      <c r="F65" s="99"/>
      <c r="G65" s="97"/>
      <c r="H65" s="97"/>
      <c r="I65" s="78">
        <f t="shared" si="6"/>
        <v>0</v>
      </c>
      <c r="J65" s="99"/>
      <c r="K65" s="97"/>
      <c r="L65" s="97"/>
      <c r="M65" s="78">
        <f t="shared" si="7"/>
        <v>0</v>
      </c>
      <c r="N65" s="99"/>
      <c r="O65" s="97"/>
      <c r="P65" s="97"/>
      <c r="Q65" s="78">
        <f t="shared" si="8"/>
        <v>0</v>
      </c>
      <c r="R65" s="99"/>
      <c r="S65" s="97"/>
      <c r="T65" s="97"/>
      <c r="U65" s="78">
        <f t="shared" si="9"/>
        <v>0</v>
      </c>
    </row>
    <row r="66" spans="1:21" ht="10.5" customHeight="1">
      <c r="A66" s="123"/>
      <c r="B66" s="75" t="s">
        <v>73</v>
      </c>
      <c r="C66" s="30"/>
      <c r="D66" s="30"/>
      <c r="E66" s="28"/>
      <c r="F66" s="82">
        <v>0</v>
      </c>
      <c r="G66" s="97"/>
      <c r="H66" s="97"/>
      <c r="I66" s="78">
        <f t="shared" si="6"/>
        <v>0</v>
      </c>
      <c r="J66" s="82">
        <v>0</v>
      </c>
      <c r="K66" s="97"/>
      <c r="L66" s="97"/>
      <c r="M66" s="78">
        <f t="shared" si="7"/>
        <v>0</v>
      </c>
      <c r="N66" s="82">
        <v>0</v>
      </c>
      <c r="O66" s="97"/>
      <c r="P66" s="97"/>
      <c r="Q66" s="78">
        <f t="shared" si="8"/>
        <v>0</v>
      </c>
      <c r="R66" s="82">
        <v>0</v>
      </c>
      <c r="S66" s="97"/>
      <c r="T66" s="97"/>
      <c r="U66" s="78">
        <f t="shared" si="9"/>
        <v>0</v>
      </c>
    </row>
    <row r="67" spans="1:21" ht="10.5" customHeight="1">
      <c r="A67" s="123"/>
      <c r="B67" s="75" t="s">
        <v>74</v>
      </c>
      <c r="C67" s="30"/>
      <c r="D67" s="30"/>
      <c r="E67" s="28"/>
      <c r="F67" s="82">
        <v>0</v>
      </c>
      <c r="G67" s="97"/>
      <c r="H67" s="97">
        <v>0</v>
      </c>
      <c r="I67" s="78">
        <f t="shared" si="6"/>
        <v>0</v>
      </c>
      <c r="J67" s="82">
        <v>0</v>
      </c>
      <c r="K67" s="97"/>
      <c r="L67" s="97">
        <v>0</v>
      </c>
      <c r="M67" s="78">
        <f t="shared" si="7"/>
        <v>0</v>
      </c>
      <c r="N67" s="82">
        <v>0</v>
      </c>
      <c r="O67" s="97"/>
      <c r="P67" s="97">
        <v>0</v>
      </c>
      <c r="Q67" s="78">
        <f t="shared" si="8"/>
        <v>0</v>
      </c>
      <c r="R67" s="82">
        <v>0</v>
      </c>
      <c r="S67" s="97"/>
      <c r="T67" s="97">
        <v>0</v>
      </c>
      <c r="U67" s="78">
        <f t="shared" si="9"/>
        <v>0</v>
      </c>
    </row>
    <row r="68" spans="1:21" s="16" customFormat="1" ht="10.5" customHeight="1">
      <c r="A68" s="122">
        <v>54</v>
      </c>
      <c r="B68" s="87" t="s">
        <v>75</v>
      </c>
      <c r="C68" s="28"/>
      <c r="D68" s="28"/>
      <c r="E68" s="28"/>
      <c r="F68" s="80">
        <v>0</v>
      </c>
      <c r="G68" s="89">
        <f>SUM(G69:G71)</f>
        <v>1000</v>
      </c>
      <c r="H68" s="89">
        <f>SUM(H69:H71)</f>
        <v>98523</v>
      </c>
      <c r="I68" s="78">
        <f t="shared" si="6"/>
        <v>99523</v>
      </c>
      <c r="J68" s="89">
        <f>SUM(J69:J71)</f>
        <v>0</v>
      </c>
      <c r="K68" s="89">
        <f>SUM(K69:K71)</f>
        <v>1000</v>
      </c>
      <c r="L68" s="89">
        <f>SUM(L69:L71)</f>
        <v>98974</v>
      </c>
      <c r="M68" s="78">
        <f t="shared" si="7"/>
        <v>99974</v>
      </c>
      <c r="N68" s="89">
        <f>SUM(N69:N71)</f>
        <v>0</v>
      </c>
      <c r="O68" s="89">
        <f>SUM(O69:O71)</f>
        <v>1000</v>
      </c>
      <c r="P68" s="89">
        <f>SUM(P69:P71)</f>
        <v>98974</v>
      </c>
      <c r="Q68" s="78">
        <f t="shared" si="8"/>
        <v>99974</v>
      </c>
      <c r="R68" s="89">
        <f>SUM(R69:R71)</f>
        <v>0</v>
      </c>
      <c r="S68" s="89">
        <f>SUM(S69:S71)</f>
        <v>0</v>
      </c>
      <c r="T68" s="89">
        <f>SUM(T69:T71)</f>
        <v>101609</v>
      </c>
      <c r="U68" s="78">
        <f t="shared" si="9"/>
        <v>101609</v>
      </c>
    </row>
    <row r="69" spans="1:21" ht="11.25" customHeight="1">
      <c r="A69" s="123"/>
      <c r="B69" s="75" t="s">
        <v>76</v>
      </c>
      <c r="C69" s="24"/>
      <c r="D69" s="24"/>
      <c r="E69" s="28"/>
      <c r="F69" s="76">
        <v>0</v>
      </c>
      <c r="G69" s="88"/>
      <c r="H69" s="88">
        <f>+'[3]2012_kiadás terv'!$I$43</f>
        <v>91723</v>
      </c>
      <c r="I69" s="78">
        <f t="shared" si="6"/>
        <v>91723</v>
      </c>
      <c r="J69" s="76">
        <v>0</v>
      </c>
      <c r="K69" s="88"/>
      <c r="L69" s="88">
        <f>+'[4]2012_kiadás terv'!$I$43</f>
        <v>91723</v>
      </c>
      <c r="M69" s="78">
        <f t="shared" si="7"/>
        <v>91723</v>
      </c>
      <c r="N69" s="76">
        <v>0</v>
      </c>
      <c r="O69" s="88"/>
      <c r="P69" s="88">
        <f>+'[4]2012_kiadás terv'!$I$43</f>
        <v>91723</v>
      </c>
      <c r="Q69" s="78">
        <f t="shared" si="8"/>
        <v>91723</v>
      </c>
      <c r="R69" s="76">
        <v>0</v>
      </c>
      <c r="S69" s="88"/>
      <c r="T69" s="88">
        <v>92041</v>
      </c>
      <c r="U69" s="78">
        <f t="shared" si="9"/>
        <v>92041</v>
      </c>
    </row>
    <row r="70" spans="1:21" ht="11.25" customHeight="1">
      <c r="A70" s="123"/>
      <c r="B70" s="75" t="s">
        <v>77</v>
      </c>
      <c r="C70" s="24"/>
      <c r="D70" s="24"/>
      <c r="E70" s="28"/>
      <c r="F70" s="76">
        <v>0</v>
      </c>
      <c r="G70" s="88">
        <f>+'[6]4 kiad2011'!$M$85</f>
        <v>1000</v>
      </c>
      <c r="H70" s="88">
        <f>+'[3]2012_kiadás terv'!$H$43</f>
        <v>6800</v>
      </c>
      <c r="I70" s="78">
        <f t="shared" si="6"/>
        <v>7800</v>
      </c>
      <c r="J70" s="76">
        <f>+'[1]4 kiad2011'!$N$92</f>
        <v>0</v>
      </c>
      <c r="K70" s="88">
        <f>+'[1]4 kiad2011'!$M$113</f>
        <v>1000</v>
      </c>
      <c r="L70" s="88">
        <f>+'[4]6 7 Hull.gazd  Építés, szaképít'!$H$33</f>
        <v>7251</v>
      </c>
      <c r="M70" s="78">
        <f t="shared" si="7"/>
        <v>8251</v>
      </c>
      <c r="N70" s="76">
        <f>+'[1]4 kiad2011'!$N$92</f>
        <v>0</v>
      </c>
      <c r="O70" s="88">
        <f>+'[1]4 kiad2011'!$M$113</f>
        <v>1000</v>
      </c>
      <c r="P70" s="88">
        <f>+'[4]6 7 Hull.gazd  Építés, szaképít'!$H$33</f>
        <v>7251</v>
      </c>
      <c r="Q70" s="78">
        <f t="shared" si="8"/>
        <v>8251</v>
      </c>
      <c r="R70" s="76">
        <f>+'[1]4 kiad2011'!$N$92</f>
        <v>0</v>
      </c>
      <c r="S70" s="88">
        <v>0</v>
      </c>
      <c r="T70" s="88">
        <v>9568</v>
      </c>
      <c r="U70" s="78">
        <f t="shared" si="9"/>
        <v>9568</v>
      </c>
    </row>
    <row r="71" spans="1:21" ht="11.25" customHeight="1">
      <c r="A71" s="123"/>
      <c r="B71" s="75" t="s">
        <v>78</v>
      </c>
      <c r="C71" s="24"/>
      <c r="D71" s="24"/>
      <c r="E71" s="28"/>
      <c r="F71" s="76">
        <v>0</v>
      </c>
      <c r="G71" s="88"/>
      <c r="H71" s="88"/>
      <c r="I71" s="78">
        <f t="shared" si="6"/>
        <v>0</v>
      </c>
      <c r="J71" s="76">
        <v>0</v>
      </c>
      <c r="K71" s="88"/>
      <c r="L71" s="88"/>
      <c r="M71" s="78">
        <f t="shared" si="7"/>
        <v>0</v>
      </c>
      <c r="N71" s="76">
        <v>0</v>
      </c>
      <c r="O71" s="88"/>
      <c r="P71" s="88"/>
      <c r="Q71" s="78">
        <f t="shared" si="8"/>
        <v>0</v>
      </c>
      <c r="R71" s="76">
        <v>0</v>
      </c>
      <c r="S71" s="88"/>
      <c r="T71" s="88"/>
      <c r="U71" s="78">
        <f t="shared" si="9"/>
        <v>0</v>
      </c>
    </row>
    <row r="72" spans="1:21" s="16" customFormat="1" ht="10.5" customHeight="1">
      <c r="A72" s="122">
        <v>55</v>
      </c>
      <c r="B72" s="87" t="s">
        <v>79</v>
      </c>
      <c r="C72" s="28"/>
      <c r="D72" s="28"/>
      <c r="E72" s="28"/>
      <c r="F72" s="80">
        <v>0</v>
      </c>
      <c r="G72" s="89"/>
      <c r="H72" s="89"/>
      <c r="I72" s="78">
        <f t="shared" si="6"/>
        <v>0</v>
      </c>
      <c r="J72" s="80">
        <v>0</v>
      </c>
      <c r="K72" s="89"/>
      <c r="L72" s="89"/>
      <c r="M72" s="78">
        <f t="shared" si="7"/>
        <v>0</v>
      </c>
      <c r="N72" s="80">
        <v>0</v>
      </c>
      <c r="O72" s="89"/>
      <c r="P72" s="89"/>
      <c r="Q72" s="78">
        <f t="shared" si="8"/>
        <v>0</v>
      </c>
      <c r="R72" s="80">
        <v>0</v>
      </c>
      <c r="S72" s="89"/>
      <c r="T72" s="89"/>
      <c r="U72" s="78">
        <f t="shared" si="9"/>
        <v>0</v>
      </c>
    </row>
    <row r="73" spans="1:21" s="16" customFormat="1" ht="10.5" customHeight="1">
      <c r="A73" s="122">
        <v>56</v>
      </c>
      <c r="B73" s="87" t="s">
        <v>80</v>
      </c>
      <c r="C73" s="28"/>
      <c r="D73" s="28"/>
      <c r="E73" s="28"/>
      <c r="F73" s="80">
        <v>0</v>
      </c>
      <c r="G73" s="89"/>
      <c r="H73" s="89"/>
      <c r="I73" s="78">
        <f t="shared" si="6"/>
        <v>0</v>
      </c>
      <c r="J73" s="80">
        <v>0</v>
      </c>
      <c r="K73" s="89"/>
      <c r="L73" s="101">
        <v>0</v>
      </c>
      <c r="M73" s="78">
        <f t="shared" si="7"/>
        <v>0</v>
      </c>
      <c r="N73" s="80">
        <v>0</v>
      </c>
      <c r="O73" s="89"/>
      <c r="P73" s="101">
        <v>0</v>
      </c>
      <c r="Q73" s="78">
        <f t="shared" si="8"/>
        <v>0</v>
      </c>
      <c r="R73" s="80">
        <v>0</v>
      </c>
      <c r="S73" s="89"/>
      <c r="T73" s="101">
        <v>0</v>
      </c>
      <c r="U73" s="78">
        <f t="shared" si="9"/>
        <v>0</v>
      </c>
    </row>
    <row r="74" spans="1:21" ht="10.5" customHeight="1" thickBot="1">
      <c r="A74" s="124"/>
      <c r="B74" s="90" t="s">
        <v>81</v>
      </c>
      <c r="C74" s="24"/>
      <c r="D74" s="24"/>
      <c r="E74" s="24"/>
      <c r="F74" s="76">
        <v>0</v>
      </c>
      <c r="G74" s="88"/>
      <c r="H74" s="88">
        <v>0</v>
      </c>
      <c r="I74" s="78">
        <f t="shared" si="6"/>
        <v>0</v>
      </c>
      <c r="J74" s="76">
        <v>0</v>
      </c>
      <c r="K74" s="88"/>
      <c r="L74" s="88">
        <v>0</v>
      </c>
      <c r="M74" s="78">
        <f t="shared" si="7"/>
        <v>0</v>
      </c>
      <c r="N74" s="76">
        <v>0</v>
      </c>
      <c r="O74" s="88"/>
      <c r="P74" s="88">
        <v>0</v>
      </c>
      <c r="Q74" s="78">
        <f t="shared" si="8"/>
        <v>0</v>
      </c>
      <c r="R74" s="76">
        <v>0</v>
      </c>
      <c r="S74" s="88"/>
      <c r="T74" s="88">
        <v>0</v>
      </c>
      <c r="U74" s="78">
        <f t="shared" si="9"/>
        <v>0</v>
      </c>
    </row>
    <row r="75" spans="1:21" ht="12" hidden="1" thickBot="1">
      <c r="A75" s="94"/>
      <c r="B75" s="42" t="s">
        <v>66</v>
      </c>
      <c r="C75" s="53">
        <v>0</v>
      </c>
      <c r="D75" s="95">
        <v>0</v>
      </c>
      <c r="E75" s="28">
        <v>0</v>
      </c>
      <c r="F75" s="125">
        <v>0</v>
      </c>
      <c r="G75" s="95"/>
      <c r="H75" s="95">
        <v>0</v>
      </c>
      <c r="I75" s="26">
        <v>0</v>
      </c>
      <c r="J75" s="125">
        <v>0</v>
      </c>
      <c r="K75" s="95"/>
      <c r="L75" s="95">
        <v>0</v>
      </c>
      <c r="M75" s="26">
        <v>0</v>
      </c>
      <c r="N75" s="125">
        <v>0</v>
      </c>
      <c r="O75" s="95"/>
      <c r="P75" s="95">
        <v>0</v>
      </c>
      <c r="Q75" s="26">
        <v>0</v>
      </c>
      <c r="R75" s="125">
        <v>0</v>
      </c>
      <c r="S75" s="95"/>
      <c r="T75" s="95">
        <v>0</v>
      </c>
      <c r="U75" s="26">
        <v>0</v>
      </c>
    </row>
    <row r="76" spans="1:21" s="21" customFormat="1" ht="24" customHeight="1" thickBot="1">
      <c r="A76" s="54">
        <v>57</v>
      </c>
      <c r="B76" s="55" t="s">
        <v>82</v>
      </c>
      <c r="C76" s="47"/>
      <c r="D76" s="47"/>
      <c r="E76" s="47"/>
      <c r="F76" s="102">
        <f aca="true" t="shared" si="10" ref="F76:M76">+F73+F72+F68+F62</f>
        <v>0</v>
      </c>
      <c r="G76" s="103">
        <f t="shared" si="10"/>
        <v>1000</v>
      </c>
      <c r="H76" s="103">
        <f t="shared" si="10"/>
        <v>98523</v>
      </c>
      <c r="I76" s="104">
        <f t="shared" si="10"/>
        <v>99523</v>
      </c>
      <c r="J76" s="102">
        <f t="shared" si="10"/>
        <v>0</v>
      </c>
      <c r="K76" s="103">
        <f t="shared" si="10"/>
        <v>1000</v>
      </c>
      <c r="L76" s="103">
        <f t="shared" si="10"/>
        <v>98974</v>
      </c>
      <c r="M76" s="104">
        <f t="shared" si="10"/>
        <v>99974</v>
      </c>
      <c r="N76" s="102">
        <f>+N73+N72+N68+N62</f>
        <v>0</v>
      </c>
      <c r="O76" s="103">
        <f>+O73+O72+O68+O62</f>
        <v>1000</v>
      </c>
      <c r="P76" s="103">
        <f>+P73+P72+P68+P62</f>
        <v>98974</v>
      </c>
      <c r="Q76" s="104">
        <f>+Q73+Q72+Q68+Q62</f>
        <v>99974</v>
      </c>
      <c r="R76" s="102">
        <f>+R73+R72+R68+R62</f>
        <v>0</v>
      </c>
      <c r="S76" s="103">
        <f>+S73+S72+S68+S62</f>
        <v>0</v>
      </c>
      <c r="T76" s="103">
        <f>+T73+T72+T68+T62</f>
        <v>101609</v>
      </c>
      <c r="U76" s="104">
        <f>+U73+U72+U68+U62</f>
        <v>101609</v>
      </c>
    </row>
    <row r="77" spans="1:20" ht="13.5" customHeight="1">
      <c r="A77" s="126" t="str">
        <f>+'2 2012_rend_ mérleg'!A77:H77</f>
        <v>Pilisborosjenő, 2012.szeptember 30.</v>
      </c>
      <c r="B77" s="126"/>
      <c r="C77" s="126"/>
      <c r="D77" s="126"/>
      <c r="E77" s="126"/>
      <c r="G77" s="105"/>
      <c r="H77" s="105"/>
      <c r="K77" s="105"/>
      <c r="L77" s="105"/>
      <c r="O77" s="105"/>
      <c r="P77" s="105"/>
      <c r="S77" s="105"/>
      <c r="T77" s="105"/>
    </row>
    <row r="78" ht="12.75" hidden="1"/>
    <row r="79" ht="12.75" hidden="1"/>
    <row r="80" ht="12.75" hidden="1"/>
    <row r="81" spans="1:5" ht="12.75" hidden="1">
      <c r="A81" s="56"/>
      <c r="B81" s="56"/>
      <c r="C81" s="56"/>
      <c r="D81" s="56"/>
      <c r="E81" s="56"/>
    </row>
    <row r="82" ht="12.75" hidden="1"/>
    <row r="83" spans="7:20" ht="12.75" hidden="1">
      <c r="G83" s="105"/>
      <c r="H83" s="105" t="e">
        <f>+I76+#REF!</f>
        <v>#REF!</v>
      </c>
      <c r="K83" s="105"/>
      <c r="L83" s="105" t="e">
        <f>+M76+#REF!</f>
        <v>#REF!</v>
      </c>
      <c r="O83" s="105"/>
      <c r="P83" s="105" t="e">
        <f>+Q76+#REF!</f>
        <v>#REF!</v>
      </c>
      <c r="S83" s="105"/>
      <c r="T83" s="105" t="e">
        <f>+U76+#REF!</f>
        <v>#REF!</v>
      </c>
    </row>
    <row r="84" ht="12.75" hidden="1"/>
    <row r="85" spans="6:20" ht="12.75" hidden="1">
      <c r="F85" s="105">
        <f>+F60-F76</f>
        <v>0</v>
      </c>
      <c r="G85" s="105"/>
      <c r="H85" s="105">
        <f>+H60-H76</f>
        <v>0</v>
      </c>
      <c r="J85" s="105">
        <f>+J60-J76</f>
        <v>0</v>
      </c>
      <c r="K85" s="105"/>
      <c r="L85" s="105">
        <f>+L60-L76</f>
        <v>0</v>
      </c>
      <c r="N85" s="105">
        <f>+N60-N76</f>
        <v>0</v>
      </c>
      <c r="O85" s="105"/>
      <c r="P85" s="105">
        <f>+P60-P76</f>
        <v>0</v>
      </c>
      <c r="R85" s="105">
        <f>+R60-R76</f>
        <v>0</v>
      </c>
      <c r="S85" s="105"/>
      <c r="T85" s="105">
        <f>+T60-T76</f>
        <v>0</v>
      </c>
    </row>
    <row r="86" ht="12.75" hidden="1"/>
    <row r="87" ht="12.75" hidden="1"/>
    <row r="88" spans="9:21" ht="12.75">
      <c r="I88" s="105"/>
      <c r="M88" s="105"/>
      <c r="Q88" s="105"/>
      <c r="U88" s="105"/>
    </row>
    <row r="89" spans="7:20" ht="12.75" hidden="1">
      <c r="G89" s="105"/>
      <c r="H89" s="105"/>
      <c r="K89" s="105"/>
      <c r="L89" s="105"/>
      <c r="O89" s="105"/>
      <c r="P89" s="105"/>
      <c r="S89" s="105"/>
      <c r="T89" s="105"/>
    </row>
    <row r="90" ht="12.75" hidden="1"/>
    <row r="91" spans="7:20" ht="12.75" hidden="1">
      <c r="G91" s="105"/>
      <c r="H91" s="105"/>
      <c r="K91" s="105"/>
      <c r="L91" s="105"/>
      <c r="O91" s="105"/>
      <c r="P91" s="105"/>
      <c r="S91" s="105"/>
      <c r="T91" s="105"/>
    </row>
    <row r="92" spans="6:21" s="59" customFormat="1" ht="12.75">
      <c r="F92" s="106"/>
      <c r="G92" s="107"/>
      <c r="H92" s="107"/>
      <c r="I92" s="107"/>
      <c r="J92" s="106"/>
      <c r="K92" s="107"/>
      <c r="L92" s="107"/>
      <c r="M92" s="107"/>
      <c r="N92" s="106"/>
      <c r="O92" s="107"/>
      <c r="P92" s="107"/>
      <c r="Q92" s="107"/>
      <c r="R92" s="106"/>
      <c r="S92" s="107"/>
      <c r="T92" s="107"/>
      <c r="U92" s="107"/>
    </row>
    <row r="93" spans="6:21" s="59" customFormat="1" ht="12.75" hidden="1">
      <c r="F93" s="106"/>
      <c r="G93" s="107"/>
      <c r="H93" s="107"/>
      <c r="I93" s="106"/>
      <c r="J93" s="106"/>
      <c r="K93" s="107"/>
      <c r="L93" s="107"/>
      <c r="M93" s="106"/>
      <c r="N93" s="106"/>
      <c r="O93" s="107"/>
      <c r="P93" s="107"/>
      <c r="Q93" s="106"/>
      <c r="R93" s="106"/>
      <c r="S93" s="107"/>
      <c r="T93" s="107"/>
      <c r="U93" s="106"/>
    </row>
    <row r="94" spans="6:21" s="59" customFormat="1" ht="12.75"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6:21" s="59" customFormat="1" ht="12.75"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6:21" s="59" customFormat="1" ht="12.75"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6:21" s="59" customFormat="1" ht="12.75"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6:21" s="59" customFormat="1" ht="12.75"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6:21" s="59" customFormat="1" ht="12.7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6:21" s="59" customFormat="1" ht="12.75"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6:21" s="59" customFormat="1" ht="12.75"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6:21" s="59" customFormat="1" ht="12.75"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6:21" s="59" customFormat="1" ht="12.75"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6:21" s="59" customFormat="1" ht="12.75"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6:21" s="59" customFormat="1" ht="12.75"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6:21" s="59" customFormat="1" ht="12.75"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6:21" s="59" customFormat="1" ht="12.75"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6:21" s="59" customFormat="1" ht="12.75"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6:21" s="59" customFormat="1" ht="12.75"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6:21" s="59" customFormat="1" ht="12.75"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6:21" s="59" customFormat="1" ht="12.75"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6:21" s="59" customFormat="1" ht="12.75"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6:21" s="59" customFormat="1" ht="12.75"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6:21" s="59" customFormat="1" ht="12.75"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6:21" s="59" customFormat="1" ht="12.75"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6:21" s="59" customFormat="1" ht="12.75"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6:21" s="59" customFormat="1" ht="12.75"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6:21" s="59" customFormat="1" ht="12.75"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6:21" s="59" customFormat="1" ht="12.75"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6:21" s="59" customFormat="1" ht="12.75"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6:21" s="59" customFormat="1" ht="12.75"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6:21" s="59" customFormat="1" ht="12.75"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6:21" s="59" customFormat="1" ht="12.75"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6:21" s="59" customFormat="1" ht="12.75"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6:21" s="59" customFormat="1" ht="12.75"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6:21" s="59" customFormat="1" ht="12.75"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6:21" s="59" customFormat="1" ht="12.75"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6:21" s="59" customFormat="1" ht="12.75"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6:21" s="59" customFormat="1" ht="12.75"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6:21" s="59" customFormat="1" ht="12.75"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6:21" s="59" customFormat="1" ht="12.75"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6:21" s="59" customFormat="1" ht="12.75"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6:21" s="59" customFormat="1" ht="12.75"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6:21" s="59" customFormat="1" ht="12.75"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6:21" s="59" customFormat="1" ht="12.75"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6:21" s="59" customFormat="1" ht="12.75"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6:21" s="59" customFormat="1" ht="12.75"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6:21" s="59" customFormat="1" ht="12.75"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6:21" s="59" customFormat="1" ht="12.75"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6:21" s="59" customFormat="1" ht="12.75"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6:21" s="59" customFormat="1" ht="12.75"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6:21" s="59" customFormat="1" ht="12.75"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</row>
    <row r="143" spans="6:21" s="59" customFormat="1" ht="12.75"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</row>
    <row r="144" spans="6:21" s="59" customFormat="1" ht="12.75"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</row>
    <row r="145" spans="6:21" s="59" customFormat="1" ht="12.75"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</row>
    <row r="146" spans="6:21" s="59" customFormat="1" ht="12.75"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</row>
    <row r="147" spans="6:21" s="59" customFormat="1" ht="12.75"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</row>
    <row r="148" spans="6:21" s="59" customFormat="1" ht="12.75"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</row>
    <row r="149" spans="6:21" s="59" customFormat="1" ht="12.75"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</row>
    <row r="150" spans="6:21" s="59" customFormat="1" ht="12.75"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</row>
    <row r="151" spans="6:21" s="59" customFormat="1" ht="12.75"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</row>
    <row r="152" spans="6:21" s="59" customFormat="1" ht="12.75"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</row>
    <row r="153" spans="6:21" s="59" customFormat="1" ht="12.75"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</row>
    <row r="154" spans="6:21" s="59" customFormat="1" ht="12.75"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</row>
    <row r="155" spans="6:21" s="59" customFormat="1" ht="12.75"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</row>
    <row r="156" spans="6:21" s="59" customFormat="1" ht="12.75"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6:21" s="59" customFormat="1" ht="12.75"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</row>
    <row r="158" spans="6:21" s="59" customFormat="1" ht="12.75"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</row>
    <row r="159" spans="6:21" s="59" customFormat="1" ht="12.75"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</row>
    <row r="160" spans="6:21" s="59" customFormat="1" ht="12.75"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</row>
    <row r="161" spans="6:21" s="59" customFormat="1" ht="12.75"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</row>
    <row r="162" spans="6:21" s="59" customFormat="1" ht="12.75"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</row>
    <row r="163" spans="6:21" s="59" customFormat="1" ht="12.75"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</row>
    <row r="164" spans="6:21" s="59" customFormat="1" ht="12.75"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</row>
    <row r="165" spans="6:21" s="59" customFormat="1" ht="12.75"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</row>
    <row r="166" spans="6:21" s="59" customFormat="1" ht="12.75"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</row>
    <row r="167" spans="6:21" s="59" customFormat="1" ht="12.75"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</row>
    <row r="168" spans="6:21" s="59" customFormat="1" ht="12.75"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</row>
    <row r="169" spans="6:21" s="59" customFormat="1" ht="12.75"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</row>
    <row r="170" spans="6:21" s="59" customFormat="1" ht="12.75"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</row>
    <row r="171" spans="6:21" s="59" customFormat="1" ht="12.75"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</row>
    <row r="172" spans="6:21" s="59" customFormat="1" ht="12.75"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</row>
    <row r="173" spans="6:21" s="59" customFormat="1" ht="12.75"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</row>
    <row r="174" spans="6:21" s="59" customFormat="1" ht="12.75"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</row>
    <row r="175" spans="6:21" s="59" customFormat="1" ht="12.75"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</row>
    <row r="176" spans="6:21" s="59" customFormat="1" ht="12.75"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6:21" s="59" customFormat="1" ht="12.75"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</row>
    <row r="178" spans="6:21" s="59" customFormat="1" ht="12.75"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</row>
    <row r="179" spans="6:21" s="59" customFormat="1" ht="12.75"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</row>
    <row r="180" spans="6:21" s="59" customFormat="1" ht="12.75"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</row>
    <row r="181" spans="6:21" s="59" customFormat="1" ht="12.75"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</row>
    <row r="182" spans="6:21" s="59" customFormat="1" ht="12.75"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6:21" s="59" customFormat="1" ht="12.75"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6:21" s="59" customFormat="1" ht="12.75"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</row>
    <row r="185" spans="6:21" s="59" customFormat="1" ht="12.75"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</row>
    <row r="186" spans="6:21" s="59" customFormat="1" ht="12.75"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</row>
    <row r="187" spans="6:21" s="59" customFormat="1" ht="12.75"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</row>
    <row r="188" spans="6:21" s="59" customFormat="1" ht="12.75"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</row>
    <row r="189" spans="6:21" s="59" customFormat="1" ht="12.75"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</row>
    <row r="190" spans="6:21" s="59" customFormat="1" ht="12.75"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</row>
    <row r="191" spans="6:21" s="59" customFormat="1" ht="12.75"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</row>
    <row r="192" spans="6:21" s="59" customFormat="1" ht="12.75"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</row>
    <row r="193" spans="6:21" s="59" customFormat="1" ht="12.75"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</row>
    <row r="194" spans="6:21" s="59" customFormat="1" ht="12.75"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</row>
    <row r="195" spans="6:21" s="59" customFormat="1" ht="12.75"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</row>
    <row r="196" spans="6:21" s="59" customFormat="1" ht="12.75"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</row>
    <row r="197" spans="6:21" s="59" customFormat="1" ht="12.75"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</row>
    <row r="198" spans="6:21" s="59" customFormat="1" ht="12.75"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</row>
    <row r="199" spans="6:21" s="59" customFormat="1" ht="12.75"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</row>
    <row r="200" spans="6:21" s="59" customFormat="1" ht="12.75"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</row>
    <row r="201" spans="6:21" s="59" customFormat="1" ht="12.75"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</row>
    <row r="202" spans="6:21" s="59" customFormat="1" ht="12.75"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6:21" s="59" customFormat="1" ht="12.75"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</row>
    <row r="204" spans="6:21" s="59" customFormat="1" ht="12.75"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</row>
    <row r="205" spans="6:21" s="59" customFormat="1" ht="12.75"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</row>
    <row r="206" spans="6:21" s="59" customFormat="1" ht="12.75"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</row>
    <row r="207" spans="6:21" s="59" customFormat="1" ht="12.75"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</row>
    <row r="208" spans="6:21" s="59" customFormat="1" ht="12.75"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</row>
    <row r="209" spans="6:21" s="59" customFormat="1" ht="12.75"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</row>
    <row r="210" spans="6:21" s="59" customFormat="1" ht="12.75"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</row>
    <row r="211" spans="6:21" s="59" customFormat="1" ht="12.75"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</row>
    <row r="212" spans="6:21" s="59" customFormat="1" ht="12.75"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</row>
    <row r="213" spans="6:21" s="59" customFormat="1" ht="12.75"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</row>
  </sheetData>
  <sheetProtection selectLockedCells="1" selectUnlockedCells="1"/>
  <mergeCells count="15">
    <mergeCell ref="J1:M3"/>
    <mergeCell ref="A1:I1"/>
    <mergeCell ref="R1:U3"/>
    <mergeCell ref="R4:U4"/>
    <mergeCell ref="R5:U5"/>
    <mergeCell ref="A2:I2"/>
    <mergeCell ref="A3:I3"/>
    <mergeCell ref="N1:Q3"/>
    <mergeCell ref="N4:Q4"/>
    <mergeCell ref="N5:Q5"/>
    <mergeCell ref="F4:I4"/>
    <mergeCell ref="J4:M4"/>
    <mergeCell ref="C5:E5"/>
    <mergeCell ref="F5:I5"/>
    <mergeCell ref="J5:M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zoomScalePageLayoutView="0" workbookViewId="0" topLeftCell="E53">
      <selection activeCell="Q67" sqref="Q67"/>
    </sheetView>
  </sheetViews>
  <sheetFormatPr defaultColWidth="9.25390625" defaultRowHeight="12.75"/>
  <cols>
    <col min="1" max="1" width="0" style="127" hidden="1" customWidth="1"/>
    <col min="2" max="2" width="37.625" style="128" customWidth="1"/>
    <col min="3" max="3" width="11.25390625" style="128" customWidth="1"/>
    <col min="4" max="6" width="9.75390625" style="128" customWidth="1"/>
    <col min="7" max="7" width="10.75390625" style="128" customWidth="1"/>
    <col min="8" max="8" width="9.75390625" style="129" customWidth="1"/>
    <col min="9" max="9" width="9.75390625" style="128" customWidth="1"/>
    <col min="10" max="10" width="9.75390625" style="130" customWidth="1"/>
    <col min="11" max="11" width="10.75390625" style="203" customWidth="1"/>
    <col min="12" max="14" width="9.75390625" style="203" customWidth="1"/>
    <col min="15" max="15" width="10.75390625" style="203" customWidth="1"/>
    <col min="16" max="18" width="9.75390625" style="203" customWidth="1"/>
    <col min="19" max="16384" width="9.25390625" style="127" customWidth="1"/>
  </cols>
  <sheetData>
    <row r="1" spans="1:10" ht="31.5" customHeight="1">
      <c r="A1" s="131"/>
      <c r="B1" s="254" t="s">
        <v>92</v>
      </c>
      <c r="C1" s="255"/>
      <c r="D1" s="255"/>
      <c r="E1" s="255"/>
      <c r="F1" s="255"/>
      <c r="G1" s="255"/>
      <c r="H1" s="255"/>
      <c r="I1" s="255"/>
      <c r="J1" s="255"/>
    </row>
    <row r="2" spans="1:10" ht="18.75" customHeight="1" thickBot="1">
      <c r="A2" s="257" t="s">
        <v>93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8" ht="16.5" customHeight="1" thickBot="1">
      <c r="A3" s="258" t="s">
        <v>94</v>
      </c>
      <c r="B3" s="258"/>
      <c r="C3" s="231" t="s">
        <v>3</v>
      </c>
      <c r="D3" s="231"/>
      <c r="E3" s="231"/>
      <c r="F3" s="231"/>
      <c r="G3" s="231" t="s">
        <v>160</v>
      </c>
      <c r="H3" s="231"/>
      <c r="I3" s="231"/>
      <c r="J3" s="259"/>
      <c r="K3" s="245" t="s">
        <v>161</v>
      </c>
      <c r="L3" s="246"/>
      <c r="M3" s="246"/>
      <c r="N3" s="247"/>
      <c r="O3" s="245" t="s">
        <v>163</v>
      </c>
      <c r="P3" s="246"/>
      <c r="Q3" s="246"/>
      <c r="R3" s="247"/>
    </row>
    <row r="4" spans="1:18" ht="16.5" customHeight="1" thickBot="1">
      <c r="A4" s="258"/>
      <c r="B4" s="258"/>
      <c r="C4" s="244" t="s">
        <v>9</v>
      </c>
      <c r="D4" s="244" t="s">
        <v>95</v>
      </c>
      <c r="E4" s="244" t="s">
        <v>86</v>
      </c>
      <c r="F4" s="244" t="s">
        <v>11</v>
      </c>
      <c r="G4" s="244" t="s">
        <v>9</v>
      </c>
      <c r="H4" s="244" t="s">
        <v>95</v>
      </c>
      <c r="I4" s="244" t="s">
        <v>86</v>
      </c>
      <c r="J4" s="256" t="s">
        <v>11</v>
      </c>
      <c r="K4" s="248" t="s">
        <v>9</v>
      </c>
      <c r="L4" s="250" t="s">
        <v>95</v>
      </c>
      <c r="M4" s="250" t="s">
        <v>86</v>
      </c>
      <c r="N4" s="252" t="s">
        <v>11</v>
      </c>
      <c r="O4" s="248" t="s">
        <v>9</v>
      </c>
      <c r="P4" s="250" t="s">
        <v>95</v>
      </c>
      <c r="Q4" s="250" t="s">
        <v>86</v>
      </c>
      <c r="R4" s="252" t="s">
        <v>11</v>
      </c>
    </row>
    <row r="5" spans="1:18" ht="18" customHeight="1" thickBot="1">
      <c r="A5" s="258"/>
      <c r="B5" s="258"/>
      <c r="C5" s="244"/>
      <c r="D5" s="244"/>
      <c r="E5" s="244"/>
      <c r="F5" s="244"/>
      <c r="G5" s="244"/>
      <c r="H5" s="244"/>
      <c r="I5" s="244"/>
      <c r="J5" s="256"/>
      <c r="K5" s="249"/>
      <c r="L5" s="251"/>
      <c r="M5" s="251"/>
      <c r="N5" s="253"/>
      <c r="O5" s="249"/>
      <c r="P5" s="251"/>
      <c r="Q5" s="251"/>
      <c r="R5" s="253"/>
    </row>
    <row r="6" spans="1:18" ht="16.5" customHeight="1">
      <c r="A6" s="133"/>
      <c r="B6" s="134" t="s">
        <v>14</v>
      </c>
      <c r="C6" s="135"/>
      <c r="D6" s="136"/>
      <c r="E6" s="137">
        <v>0</v>
      </c>
      <c r="F6" s="137">
        <v>0</v>
      </c>
      <c r="G6" s="135"/>
      <c r="H6" s="136"/>
      <c r="I6" s="137">
        <v>0</v>
      </c>
      <c r="J6" s="196">
        <v>0</v>
      </c>
      <c r="K6" s="204"/>
      <c r="L6" s="205"/>
      <c r="M6" s="205">
        <v>0</v>
      </c>
      <c r="N6" s="206">
        <v>0</v>
      </c>
      <c r="O6" s="204"/>
      <c r="P6" s="205"/>
      <c r="Q6" s="205">
        <v>0</v>
      </c>
      <c r="R6" s="206">
        <v>0</v>
      </c>
    </row>
    <row r="7" spans="1:18" ht="16.5" customHeight="1">
      <c r="A7" s="138"/>
      <c r="B7" s="139" t="s">
        <v>96</v>
      </c>
      <c r="C7" s="140">
        <f aca="true" t="shared" si="0" ref="C7:J7">SUM(C8:C20)</f>
        <v>21684</v>
      </c>
      <c r="D7" s="140">
        <f t="shared" si="0"/>
        <v>4311</v>
      </c>
      <c r="E7" s="140">
        <f t="shared" si="0"/>
        <v>27403</v>
      </c>
      <c r="F7" s="140">
        <f t="shared" si="0"/>
        <v>53398</v>
      </c>
      <c r="G7" s="140">
        <f t="shared" si="0"/>
        <v>21684</v>
      </c>
      <c r="H7" s="140">
        <f t="shared" si="0"/>
        <v>4311</v>
      </c>
      <c r="I7" s="140">
        <f t="shared" si="0"/>
        <v>27403</v>
      </c>
      <c r="J7" s="197">
        <f t="shared" si="0"/>
        <v>53398</v>
      </c>
      <c r="K7" s="207">
        <f>SUM(K8:K20)</f>
        <v>21684</v>
      </c>
      <c r="L7" s="208">
        <f>SUM(L8:L20)</f>
        <v>4311</v>
      </c>
      <c r="M7" s="208">
        <f>SUM(M8:M20)</f>
        <v>27403</v>
      </c>
      <c r="N7" s="209">
        <f>SUM(N8:N20)</f>
        <v>53398</v>
      </c>
      <c r="O7" s="207">
        <f>SUM(O8:O20)</f>
        <v>21684</v>
      </c>
      <c r="P7" s="208">
        <f>SUM(P8:P20)</f>
        <v>4311</v>
      </c>
      <c r="Q7" s="208">
        <f>SUM(Q8:Q20)</f>
        <v>27403</v>
      </c>
      <c r="R7" s="209">
        <f>SUM(R8:R20)</f>
        <v>53398</v>
      </c>
    </row>
    <row r="8" spans="1:18" ht="16.5" customHeight="1">
      <c r="A8" s="138"/>
      <c r="B8" s="141" t="s">
        <v>97</v>
      </c>
      <c r="C8" s="142">
        <v>0</v>
      </c>
      <c r="D8" s="142">
        <v>0</v>
      </c>
      <c r="E8" s="143">
        <v>2084</v>
      </c>
      <c r="F8" s="143">
        <f aca="true" t="shared" si="1" ref="F8:F19">SUM(C8:E8)</f>
        <v>2084</v>
      </c>
      <c r="G8" s="142">
        <v>0</v>
      </c>
      <c r="H8" s="142">
        <v>0</v>
      </c>
      <c r="I8" s="143">
        <v>2084</v>
      </c>
      <c r="J8" s="198">
        <f aca="true" t="shared" si="2" ref="J8:J19">SUM(G8:I8)</f>
        <v>2084</v>
      </c>
      <c r="K8" s="210">
        <v>0</v>
      </c>
      <c r="L8" s="211">
        <v>0</v>
      </c>
      <c r="M8" s="211">
        <v>2084</v>
      </c>
      <c r="N8" s="212">
        <f aca="true" t="shared" si="3" ref="N8:N19">SUM(K8:M8)</f>
        <v>2084</v>
      </c>
      <c r="O8" s="210">
        <v>0</v>
      </c>
      <c r="P8" s="211">
        <v>0</v>
      </c>
      <c r="Q8" s="211">
        <v>2084</v>
      </c>
      <c r="R8" s="212">
        <f aca="true" t="shared" si="4" ref="R8:R19">SUM(O8:Q8)</f>
        <v>2084</v>
      </c>
    </row>
    <row r="9" spans="1:18" ht="16.5" customHeight="1" hidden="1">
      <c r="A9" s="138"/>
      <c r="B9" s="141" t="s">
        <v>98</v>
      </c>
      <c r="C9" s="142">
        <v>0</v>
      </c>
      <c r="D9" s="142">
        <v>0</v>
      </c>
      <c r="E9" s="143"/>
      <c r="F9" s="143">
        <f t="shared" si="1"/>
        <v>0</v>
      </c>
      <c r="G9" s="142">
        <v>0</v>
      </c>
      <c r="H9" s="142">
        <v>0</v>
      </c>
      <c r="I9" s="143"/>
      <c r="J9" s="198">
        <f t="shared" si="2"/>
        <v>0</v>
      </c>
      <c r="K9" s="210">
        <v>0</v>
      </c>
      <c r="L9" s="211">
        <v>0</v>
      </c>
      <c r="M9" s="211"/>
      <c r="N9" s="212">
        <f t="shared" si="3"/>
        <v>0</v>
      </c>
      <c r="O9" s="210">
        <v>0</v>
      </c>
      <c r="P9" s="211">
        <v>0</v>
      </c>
      <c r="Q9" s="211"/>
      <c r="R9" s="212">
        <f t="shared" si="4"/>
        <v>0</v>
      </c>
    </row>
    <row r="10" spans="1:18" ht="18" customHeight="1">
      <c r="A10" s="138"/>
      <c r="B10" s="141" t="s">
        <v>99</v>
      </c>
      <c r="C10" s="142">
        <v>0</v>
      </c>
      <c r="D10" s="142">
        <v>0</v>
      </c>
      <c r="E10" s="143">
        <f>20000-2500-500-9600-1500-500</f>
        <v>5400</v>
      </c>
      <c r="F10" s="143">
        <f t="shared" si="1"/>
        <v>5400</v>
      </c>
      <c r="G10" s="142">
        <v>0</v>
      </c>
      <c r="H10" s="142">
        <v>0</v>
      </c>
      <c r="I10" s="143">
        <f>20000-2500-500-9600-1500-500</f>
        <v>5400</v>
      </c>
      <c r="J10" s="198">
        <f t="shared" si="2"/>
        <v>5400</v>
      </c>
      <c r="K10" s="210">
        <v>0</v>
      </c>
      <c r="L10" s="211">
        <v>0</v>
      </c>
      <c r="M10" s="211">
        <f>20000-2500-500-9600-1500-500</f>
        <v>5400</v>
      </c>
      <c r="N10" s="212">
        <f t="shared" si="3"/>
        <v>5400</v>
      </c>
      <c r="O10" s="210">
        <v>0</v>
      </c>
      <c r="P10" s="211">
        <v>0</v>
      </c>
      <c r="Q10" s="211">
        <f>20000-2500-500-9600-1500-500</f>
        <v>5400</v>
      </c>
      <c r="R10" s="212">
        <f t="shared" si="4"/>
        <v>5400</v>
      </c>
    </row>
    <row r="11" spans="1:18" ht="16.5" customHeight="1">
      <c r="A11" s="138">
        <v>682001</v>
      </c>
      <c r="B11" s="141" t="s">
        <v>100</v>
      </c>
      <c r="C11" s="142">
        <v>0</v>
      </c>
      <c r="D11" s="142">
        <v>0</v>
      </c>
      <c r="E11" s="143">
        <v>2263</v>
      </c>
      <c r="F11" s="143">
        <f t="shared" si="1"/>
        <v>2263</v>
      </c>
      <c r="G11" s="142">
        <v>0</v>
      </c>
      <c r="H11" s="142">
        <v>0</v>
      </c>
      <c r="I11" s="143">
        <v>2263</v>
      </c>
      <c r="J11" s="198">
        <f t="shared" si="2"/>
        <v>2263</v>
      </c>
      <c r="K11" s="210">
        <v>0</v>
      </c>
      <c r="L11" s="211">
        <v>0</v>
      </c>
      <c r="M11" s="211">
        <v>2263</v>
      </c>
      <c r="N11" s="212">
        <f t="shared" si="3"/>
        <v>2263</v>
      </c>
      <c r="O11" s="210">
        <v>0</v>
      </c>
      <c r="P11" s="211">
        <v>0</v>
      </c>
      <c r="Q11" s="211">
        <v>2263</v>
      </c>
      <c r="R11" s="212">
        <f t="shared" si="4"/>
        <v>2263</v>
      </c>
    </row>
    <row r="12" spans="1:18" ht="16.5" customHeight="1">
      <c r="A12" s="138">
        <v>682002</v>
      </c>
      <c r="B12" s="141" t="s">
        <v>101</v>
      </c>
      <c r="C12" s="142">
        <v>0</v>
      </c>
      <c r="D12" s="142">
        <v>0</v>
      </c>
      <c r="E12" s="143">
        <v>8963</v>
      </c>
      <c r="F12" s="143">
        <f t="shared" si="1"/>
        <v>8963</v>
      </c>
      <c r="G12" s="142">
        <v>0</v>
      </c>
      <c r="H12" s="142">
        <v>0</v>
      </c>
      <c r="I12" s="143">
        <v>8963</v>
      </c>
      <c r="J12" s="198">
        <f t="shared" si="2"/>
        <v>8963</v>
      </c>
      <c r="K12" s="210">
        <v>0</v>
      </c>
      <c r="L12" s="211">
        <v>0</v>
      </c>
      <c r="M12" s="211">
        <v>8963</v>
      </c>
      <c r="N12" s="212">
        <f t="shared" si="3"/>
        <v>8963</v>
      </c>
      <c r="O12" s="210">
        <v>0</v>
      </c>
      <c r="P12" s="211">
        <v>0</v>
      </c>
      <c r="Q12" s="211">
        <v>8963</v>
      </c>
      <c r="R12" s="212">
        <f t="shared" si="4"/>
        <v>8963</v>
      </c>
    </row>
    <row r="13" spans="1:18" ht="16.5" customHeight="1">
      <c r="A13" s="138">
        <v>842421</v>
      </c>
      <c r="B13" s="144" t="s">
        <v>102</v>
      </c>
      <c r="C13" s="142">
        <v>0</v>
      </c>
      <c r="D13" s="142">
        <v>0</v>
      </c>
      <c r="E13" s="143">
        <v>500</v>
      </c>
      <c r="F13" s="143">
        <f t="shared" si="1"/>
        <v>500</v>
      </c>
      <c r="G13" s="142">
        <v>0</v>
      </c>
      <c r="H13" s="142">
        <v>0</v>
      </c>
      <c r="I13" s="143">
        <v>500</v>
      </c>
      <c r="J13" s="198">
        <f t="shared" si="2"/>
        <v>500</v>
      </c>
      <c r="K13" s="210">
        <v>0</v>
      </c>
      <c r="L13" s="211">
        <v>0</v>
      </c>
      <c r="M13" s="211">
        <v>500</v>
      </c>
      <c r="N13" s="212">
        <f t="shared" si="3"/>
        <v>500</v>
      </c>
      <c r="O13" s="210">
        <v>0</v>
      </c>
      <c r="P13" s="211">
        <v>0</v>
      </c>
      <c r="Q13" s="211">
        <v>500</v>
      </c>
      <c r="R13" s="212">
        <f t="shared" si="4"/>
        <v>500</v>
      </c>
    </row>
    <row r="14" spans="1:18" ht="15.75" customHeight="1" hidden="1">
      <c r="A14" s="138">
        <v>581100</v>
      </c>
      <c r="B14" s="144" t="s">
        <v>103</v>
      </c>
      <c r="C14" s="142">
        <v>0</v>
      </c>
      <c r="D14" s="142">
        <v>0</v>
      </c>
      <c r="E14" s="143"/>
      <c r="F14" s="143">
        <f t="shared" si="1"/>
        <v>0</v>
      </c>
      <c r="G14" s="142">
        <v>0</v>
      </c>
      <c r="H14" s="142">
        <v>0</v>
      </c>
      <c r="I14" s="143"/>
      <c r="J14" s="198">
        <f t="shared" si="2"/>
        <v>0</v>
      </c>
      <c r="K14" s="210">
        <v>0</v>
      </c>
      <c r="L14" s="211">
        <v>0</v>
      </c>
      <c r="M14" s="211"/>
      <c r="N14" s="212">
        <f t="shared" si="3"/>
        <v>0</v>
      </c>
      <c r="O14" s="210">
        <v>0</v>
      </c>
      <c r="P14" s="211">
        <v>0</v>
      </c>
      <c r="Q14" s="211"/>
      <c r="R14" s="212">
        <f t="shared" si="4"/>
        <v>0</v>
      </c>
    </row>
    <row r="15" spans="1:18" ht="16.5" customHeight="1">
      <c r="A15" s="138">
        <v>581400</v>
      </c>
      <c r="B15" s="144" t="s">
        <v>104</v>
      </c>
      <c r="C15" s="142">
        <v>0</v>
      </c>
      <c r="D15" s="142">
        <v>0</v>
      </c>
      <c r="E15" s="143">
        <v>644</v>
      </c>
      <c r="F15" s="143">
        <f t="shared" si="1"/>
        <v>644</v>
      </c>
      <c r="G15" s="142">
        <v>0</v>
      </c>
      <c r="H15" s="142">
        <v>0</v>
      </c>
      <c r="I15" s="143">
        <v>644</v>
      </c>
      <c r="J15" s="198">
        <f t="shared" si="2"/>
        <v>644</v>
      </c>
      <c r="K15" s="210">
        <v>0</v>
      </c>
      <c r="L15" s="211">
        <v>0</v>
      </c>
      <c r="M15" s="211">
        <v>644</v>
      </c>
      <c r="N15" s="212">
        <f t="shared" si="3"/>
        <v>644</v>
      </c>
      <c r="O15" s="210">
        <v>0</v>
      </c>
      <c r="P15" s="211">
        <v>0</v>
      </c>
      <c r="Q15" s="211">
        <v>644</v>
      </c>
      <c r="R15" s="212">
        <f t="shared" si="4"/>
        <v>644</v>
      </c>
    </row>
    <row r="16" spans="1:18" ht="16.5" customHeight="1">
      <c r="A16" s="138">
        <v>841126</v>
      </c>
      <c r="B16" s="144" t="s">
        <v>105</v>
      </c>
      <c r="C16" s="142">
        <v>0</v>
      </c>
      <c r="D16" s="142">
        <v>4311</v>
      </c>
      <c r="E16" s="142">
        <v>0</v>
      </c>
      <c r="F16" s="143">
        <f t="shared" si="1"/>
        <v>4311</v>
      </c>
      <c r="G16" s="142">
        <v>0</v>
      </c>
      <c r="H16" s="142">
        <v>4311</v>
      </c>
      <c r="I16" s="142">
        <v>0</v>
      </c>
      <c r="J16" s="198">
        <f t="shared" si="2"/>
        <v>4311</v>
      </c>
      <c r="K16" s="210">
        <v>0</v>
      </c>
      <c r="L16" s="211">
        <v>4311</v>
      </c>
      <c r="M16" s="211">
        <v>0</v>
      </c>
      <c r="N16" s="212">
        <f t="shared" si="3"/>
        <v>4311</v>
      </c>
      <c r="O16" s="210">
        <v>0</v>
      </c>
      <c r="P16" s="211">
        <v>4311</v>
      </c>
      <c r="Q16" s="211">
        <v>0</v>
      </c>
      <c r="R16" s="212">
        <f t="shared" si="4"/>
        <v>4311</v>
      </c>
    </row>
    <row r="17" spans="1:18" ht="16.5" customHeight="1">
      <c r="A17" s="145"/>
      <c r="B17" s="146" t="s">
        <v>106</v>
      </c>
      <c r="C17" s="147">
        <v>21684</v>
      </c>
      <c r="D17" s="142">
        <v>0</v>
      </c>
      <c r="E17" s="142">
        <v>0</v>
      </c>
      <c r="F17" s="143">
        <f t="shared" si="1"/>
        <v>21684</v>
      </c>
      <c r="G17" s="147">
        <v>21684</v>
      </c>
      <c r="H17" s="142">
        <v>0</v>
      </c>
      <c r="I17" s="142">
        <v>0</v>
      </c>
      <c r="J17" s="198">
        <f t="shared" si="2"/>
        <v>21684</v>
      </c>
      <c r="K17" s="210">
        <v>21684</v>
      </c>
      <c r="L17" s="211">
        <v>0</v>
      </c>
      <c r="M17" s="211">
        <v>0</v>
      </c>
      <c r="N17" s="212">
        <f t="shared" si="3"/>
        <v>21684</v>
      </c>
      <c r="O17" s="210">
        <v>21684</v>
      </c>
      <c r="P17" s="211">
        <v>0</v>
      </c>
      <c r="Q17" s="211">
        <v>0</v>
      </c>
      <c r="R17" s="212">
        <f t="shared" si="4"/>
        <v>21684</v>
      </c>
    </row>
    <row r="18" spans="1:18" ht="16.5" customHeight="1" hidden="1">
      <c r="A18" s="145"/>
      <c r="B18" s="146" t="s">
        <v>107</v>
      </c>
      <c r="C18" s="147"/>
      <c r="D18" s="148"/>
      <c r="E18" s="149"/>
      <c r="F18" s="143">
        <f t="shared" si="1"/>
        <v>0</v>
      </c>
      <c r="G18" s="147"/>
      <c r="H18" s="148"/>
      <c r="I18" s="149"/>
      <c r="J18" s="198">
        <f t="shared" si="2"/>
        <v>0</v>
      </c>
      <c r="K18" s="210"/>
      <c r="L18" s="211"/>
      <c r="M18" s="211"/>
      <c r="N18" s="212">
        <f t="shared" si="3"/>
        <v>0</v>
      </c>
      <c r="O18" s="210"/>
      <c r="P18" s="211"/>
      <c r="Q18" s="211"/>
      <c r="R18" s="212">
        <f t="shared" si="4"/>
        <v>0</v>
      </c>
    </row>
    <row r="19" spans="1:18" ht="16.5" customHeight="1">
      <c r="A19" s="138">
        <v>370000</v>
      </c>
      <c r="B19" s="144" t="s">
        <v>108</v>
      </c>
      <c r="C19" s="142">
        <v>0</v>
      </c>
      <c r="D19" s="142">
        <v>0</v>
      </c>
      <c r="E19" s="143">
        <f>60+7489</f>
        <v>7549</v>
      </c>
      <c r="F19" s="143">
        <f t="shared" si="1"/>
        <v>7549</v>
      </c>
      <c r="G19" s="142">
        <v>0</v>
      </c>
      <c r="H19" s="142">
        <v>0</v>
      </c>
      <c r="I19" s="143">
        <f>60+7489</f>
        <v>7549</v>
      </c>
      <c r="J19" s="198">
        <f t="shared" si="2"/>
        <v>7549</v>
      </c>
      <c r="K19" s="210">
        <v>0</v>
      </c>
      <c r="L19" s="211">
        <v>0</v>
      </c>
      <c r="M19" s="211">
        <f>60+7489</f>
        <v>7549</v>
      </c>
      <c r="N19" s="212">
        <f t="shared" si="3"/>
        <v>7549</v>
      </c>
      <c r="O19" s="210">
        <v>0</v>
      </c>
      <c r="P19" s="211">
        <v>0</v>
      </c>
      <c r="Q19" s="211">
        <f>60+7489</f>
        <v>7549</v>
      </c>
      <c r="R19" s="212">
        <f t="shared" si="4"/>
        <v>7549</v>
      </c>
    </row>
    <row r="20" spans="1:18" ht="16.5" customHeight="1" hidden="1">
      <c r="A20" s="138"/>
      <c r="B20" s="141" t="s">
        <v>109</v>
      </c>
      <c r="C20" s="150"/>
      <c r="D20" s="151"/>
      <c r="E20" s="143"/>
      <c r="F20" s="143"/>
      <c r="G20" s="150"/>
      <c r="H20" s="151"/>
      <c r="I20" s="143"/>
      <c r="J20" s="198"/>
      <c r="K20" s="210"/>
      <c r="L20" s="211"/>
      <c r="M20" s="211"/>
      <c r="N20" s="212"/>
      <c r="O20" s="210"/>
      <c r="P20" s="211"/>
      <c r="Q20" s="211"/>
      <c r="R20" s="212"/>
    </row>
    <row r="21" spans="1:18" ht="16.5" customHeight="1">
      <c r="A21" s="138"/>
      <c r="B21" s="152" t="s">
        <v>16</v>
      </c>
      <c r="C21" s="140">
        <f aca="true" t="shared" si="5" ref="C21:J21">SUM(C22:C24)</f>
        <v>0</v>
      </c>
      <c r="D21" s="140">
        <f t="shared" si="5"/>
        <v>0</v>
      </c>
      <c r="E21" s="140">
        <f t="shared" si="5"/>
        <v>0</v>
      </c>
      <c r="F21" s="140">
        <f t="shared" si="5"/>
        <v>0</v>
      </c>
      <c r="G21" s="140">
        <f t="shared" si="5"/>
        <v>0</v>
      </c>
      <c r="H21" s="140">
        <f t="shared" si="5"/>
        <v>0</v>
      </c>
      <c r="I21" s="140">
        <f t="shared" si="5"/>
        <v>0</v>
      </c>
      <c r="J21" s="197">
        <f t="shared" si="5"/>
        <v>0</v>
      </c>
      <c r="K21" s="207">
        <f>SUM(K22:K24)</f>
        <v>0</v>
      </c>
      <c r="L21" s="208">
        <f>SUM(L22:L24)</f>
        <v>0</v>
      </c>
      <c r="M21" s="208">
        <f>SUM(M22:M24)</f>
        <v>0</v>
      </c>
      <c r="N21" s="209">
        <f>SUM(N22:N24)</f>
        <v>0</v>
      </c>
      <c r="O21" s="207">
        <f>SUM(O22:O24)</f>
        <v>0</v>
      </c>
      <c r="P21" s="208">
        <f>SUM(P22:P24)</f>
        <v>0</v>
      </c>
      <c r="Q21" s="208">
        <f>SUM(Q22:Q24)</f>
        <v>0</v>
      </c>
      <c r="R21" s="209">
        <f>SUM(R22:R24)</f>
        <v>0</v>
      </c>
    </row>
    <row r="22" spans="1:18" ht="16.5" customHeight="1">
      <c r="A22" s="138"/>
      <c r="B22" s="141" t="s">
        <v>110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99">
        <v>0</v>
      </c>
      <c r="K22" s="210">
        <v>0</v>
      </c>
      <c r="L22" s="211">
        <v>0</v>
      </c>
      <c r="M22" s="211">
        <v>0</v>
      </c>
      <c r="N22" s="212">
        <v>0</v>
      </c>
      <c r="O22" s="210">
        <v>0</v>
      </c>
      <c r="P22" s="211">
        <v>0</v>
      </c>
      <c r="Q22" s="211">
        <v>0</v>
      </c>
      <c r="R22" s="212">
        <v>0</v>
      </c>
    </row>
    <row r="23" spans="1:18" ht="16.5" customHeight="1">
      <c r="A23" s="138"/>
      <c r="B23" s="141" t="s">
        <v>111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99">
        <v>0</v>
      </c>
      <c r="K23" s="210">
        <v>0</v>
      </c>
      <c r="L23" s="211">
        <v>0</v>
      </c>
      <c r="M23" s="211">
        <v>0</v>
      </c>
      <c r="N23" s="212">
        <v>0</v>
      </c>
      <c r="O23" s="210">
        <v>0</v>
      </c>
      <c r="P23" s="211">
        <v>0</v>
      </c>
      <c r="Q23" s="211">
        <v>0</v>
      </c>
      <c r="R23" s="212">
        <v>0</v>
      </c>
    </row>
    <row r="24" spans="1:18" ht="16.5" customHeight="1" hidden="1">
      <c r="A24" s="138"/>
      <c r="B24" s="141" t="s">
        <v>112</v>
      </c>
      <c r="C24" s="150"/>
      <c r="D24" s="151"/>
      <c r="E24" s="143">
        <f>+E20*0.25</f>
        <v>0</v>
      </c>
      <c r="F24" s="143">
        <f>+F20*0.25</f>
        <v>0</v>
      </c>
      <c r="G24" s="150"/>
      <c r="H24" s="151"/>
      <c r="I24" s="143">
        <f>+I20*0.25</f>
        <v>0</v>
      </c>
      <c r="J24" s="198">
        <f>+J20*0.25</f>
        <v>0</v>
      </c>
      <c r="K24" s="210"/>
      <c r="L24" s="211"/>
      <c r="M24" s="211">
        <f>+M20*0.25</f>
        <v>0</v>
      </c>
      <c r="N24" s="212">
        <f>+N20*0.25</f>
        <v>0</v>
      </c>
      <c r="O24" s="210"/>
      <c r="P24" s="211"/>
      <c r="Q24" s="211">
        <f>+Q20*0.25</f>
        <v>0</v>
      </c>
      <c r="R24" s="212">
        <f>+R20*0.25</f>
        <v>0</v>
      </c>
    </row>
    <row r="25" spans="1:18" s="156" customFormat="1" ht="16.5" customHeight="1">
      <c r="A25" s="153"/>
      <c r="B25" s="139" t="s">
        <v>113</v>
      </c>
      <c r="C25" s="154"/>
      <c r="D25" s="155"/>
      <c r="E25" s="140">
        <v>5500</v>
      </c>
      <c r="F25" s="140">
        <f>SUM(C25:E25)</f>
        <v>5500</v>
      </c>
      <c r="G25" s="154"/>
      <c r="H25" s="155"/>
      <c r="I25" s="140">
        <v>5500</v>
      </c>
      <c r="J25" s="197">
        <f>SUM(G25:I25)</f>
        <v>5500</v>
      </c>
      <c r="K25" s="207"/>
      <c r="L25" s="208"/>
      <c r="M25" s="208">
        <v>5500</v>
      </c>
      <c r="N25" s="209">
        <f>SUM(K25:M25)</f>
        <v>5500</v>
      </c>
      <c r="O25" s="207"/>
      <c r="P25" s="208"/>
      <c r="Q25" s="208">
        <v>5500</v>
      </c>
      <c r="R25" s="209">
        <f>SUM(O25:Q25)</f>
        <v>5500</v>
      </c>
    </row>
    <row r="26" spans="1:18" ht="16.5" customHeight="1">
      <c r="A26" s="138"/>
      <c r="B26" s="139" t="s">
        <v>20</v>
      </c>
      <c r="C26" s="140">
        <f aca="true" t="shared" si="6" ref="C26:J26">SUM(C27:C31)</f>
        <v>0</v>
      </c>
      <c r="D26" s="140">
        <f t="shared" si="6"/>
        <v>0</v>
      </c>
      <c r="E26" s="140">
        <f t="shared" si="6"/>
        <v>104800</v>
      </c>
      <c r="F26" s="140">
        <f t="shared" si="6"/>
        <v>104800</v>
      </c>
      <c r="G26" s="140">
        <f t="shared" si="6"/>
        <v>0</v>
      </c>
      <c r="H26" s="140">
        <f t="shared" si="6"/>
        <v>0</v>
      </c>
      <c r="I26" s="140">
        <f t="shared" si="6"/>
        <v>104800</v>
      </c>
      <c r="J26" s="197">
        <f t="shared" si="6"/>
        <v>104800</v>
      </c>
      <c r="K26" s="207">
        <f>SUM(K27:K31)</f>
        <v>0</v>
      </c>
      <c r="L26" s="208">
        <f>SUM(L27:L31)</f>
        <v>0</v>
      </c>
      <c r="M26" s="208">
        <f>SUM(M27:M31)</f>
        <v>104800</v>
      </c>
      <c r="N26" s="209">
        <f>SUM(N27:N31)</f>
        <v>104800</v>
      </c>
      <c r="O26" s="207">
        <f>SUM(O27:O31)</f>
        <v>0</v>
      </c>
      <c r="P26" s="208">
        <f>SUM(P27:P31)</f>
        <v>0</v>
      </c>
      <c r="Q26" s="208">
        <f>SUM(Q27:Q31)</f>
        <v>104800</v>
      </c>
      <c r="R26" s="209">
        <f>SUM(R27:R31)</f>
        <v>104800</v>
      </c>
    </row>
    <row r="27" spans="1:18" ht="16.5" customHeight="1">
      <c r="A27" s="138"/>
      <c r="B27" s="141" t="s">
        <v>114</v>
      </c>
      <c r="C27" s="142">
        <v>0</v>
      </c>
      <c r="D27" s="142">
        <v>0</v>
      </c>
      <c r="E27" s="143">
        <f>26000+5000+500</f>
        <v>31500</v>
      </c>
      <c r="F27" s="143">
        <f>SUM(C27:E27)</f>
        <v>31500</v>
      </c>
      <c r="G27" s="142">
        <v>0</v>
      </c>
      <c r="H27" s="142">
        <v>0</v>
      </c>
      <c r="I27" s="143">
        <f>26000+5000+500</f>
        <v>31500</v>
      </c>
      <c r="J27" s="198">
        <f>SUM(G27:I27)</f>
        <v>31500</v>
      </c>
      <c r="K27" s="210">
        <v>0</v>
      </c>
      <c r="L27" s="211">
        <v>0</v>
      </c>
      <c r="M27" s="211">
        <f>26000+5000+500</f>
        <v>31500</v>
      </c>
      <c r="N27" s="212">
        <f>SUM(K27:M27)</f>
        <v>31500</v>
      </c>
      <c r="O27" s="210">
        <v>0</v>
      </c>
      <c r="P27" s="211">
        <v>0</v>
      </c>
      <c r="Q27" s="211">
        <f>26000+5000+500</f>
        <v>31500</v>
      </c>
      <c r="R27" s="212">
        <f>SUM(O27:Q27)</f>
        <v>31500</v>
      </c>
    </row>
    <row r="28" spans="1:18" ht="16.5" customHeight="1">
      <c r="A28" s="138"/>
      <c r="B28" s="141" t="s">
        <v>115</v>
      </c>
      <c r="C28" s="142">
        <v>0</v>
      </c>
      <c r="D28" s="142">
        <v>0</v>
      </c>
      <c r="E28" s="143">
        <f>2000+5000+9600+1500</f>
        <v>18100</v>
      </c>
      <c r="F28" s="143">
        <f>SUM(C28:E28)</f>
        <v>18100</v>
      </c>
      <c r="G28" s="142">
        <v>0</v>
      </c>
      <c r="H28" s="142">
        <v>0</v>
      </c>
      <c r="I28" s="143">
        <f>2000+5000+9600+1500</f>
        <v>18100</v>
      </c>
      <c r="J28" s="198">
        <f>SUM(G28:I28)</f>
        <v>18100</v>
      </c>
      <c r="K28" s="210">
        <v>0</v>
      </c>
      <c r="L28" s="211">
        <v>0</v>
      </c>
      <c r="M28" s="211">
        <f>2000+5000+9600+1500</f>
        <v>18100</v>
      </c>
      <c r="N28" s="212">
        <f>SUM(K28:M28)</f>
        <v>18100</v>
      </c>
      <c r="O28" s="210">
        <v>0</v>
      </c>
      <c r="P28" s="211">
        <v>0</v>
      </c>
      <c r="Q28" s="211">
        <f>2000+5000+9600+1500</f>
        <v>18100</v>
      </c>
      <c r="R28" s="212">
        <f>SUM(O28:Q28)</f>
        <v>18100</v>
      </c>
    </row>
    <row r="29" spans="1:18" ht="16.5" customHeight="1">
      <c r="A29" s="138"/>
      <c r="B29" s="141" t="s">
        <v>116</v>
      </c>
      <c r="C29" s="142">
        <v>0</v>
      </c>
      <c r="D29" s="142">
        <v>0</v>
      </c>
      <c r="E29" s="143">
        <v>100</v>
      </c>
      <c r="F29" s="143">
        <f>SUM(C29:E29)</f>
        <v>100</v>
      </c>
      <c r="G29" s="142">
        <v>0</v>
      </c>
      <c r="H29" s="142">
        <v>0</v>
      </c>
      <c r="I29" s="143">
        <v>100</v>
      </c>
      <c r="J29" s="198">
        <f>SUM(G29:I29)</f>
        <v>100</v>
      </c>
      <c r="K29" s="210">
        <v>0</v>
      </c>
      <c r="L29" s="211">
        <v>0</v>
      </c>
      <c r="M29" s="211">
        <v>100</v>
      </c>
      <c r="N29" s="212">
        <f>SUM(K29:M29)</f>
        <v>100</v>
      </c>
      <c r="O29" s="210">
        <v>0</v>
      </c>
      <c r="P29" s="211">
        <v>0</v>
      </c>
      <c r="Q29" s="211">
        <v>100</v>
      </c>
      <c r="R29" s="212">
        <f>SUM(O29:Q29)</f>
        <v>100</v>
      </c>
    </row>
    <row r="30" spans="1:18" ht="16.5" customHeight="1">
      <c r="A30" s="138"/>
      <c r="B30" s="141" t="s">
        <v>117</v>
      </c>
      <c r="C30" s="142">
        <v>0</v>
      </c>
      <c r="D30" s="142">
        <v>0</v>
      </c>
      <c r="E30" s="143">
        <f>80000-25000</f>
        <v>55000</v>
      </c>
      <c r="F30" s="143">
        <f>SUM(C30:E30)</f>
        <v>55000</v>
      </c>
      <c r="G30" s="142">
        <v>0</v>
      </c>
      <c r="H30" s="142">
        <v>0</v>
      </c>
      <c r="I30" s="143">
        <f>80000-25000</f>
        <v>55000</v>
      </c>
      <c r="J30" s="198">
        <f>SUM(G30:I30)</f>
        <v>55000</v>
      </c>
      <c r="K30" s="210">
        <v>0</v>
      </c>
      <c r="L30" s="211">
        <v>0</v>
      </c>
      <c r="M30" s="211">
        <f>80000-25000</f>
        <v>55000</v>
      </c>
      <c r="N30" s="212">
        <f>SUM(K30:M30)</f>
        <v>55000</v>
      </c>
      <c r="O30" s="210">
        <v>0</v>
      </c>
      <c r="P30" s="211">
        <v>0</v>
      </c>
      <c r="Q30" s="211">
        <f>80000-25000</f>
        <v>55000</v>
      </c>
      <c r="R30" s="212">
        <f>SUM(O30:Q30)</f>
        <v>55000</v>
      </c>
    </row>
    <row r="31" spans="1:18" ht="16.5" customHeight="1">
      <c r="A31" s="138"/>
      <c r="B31" s="141" t="s">
        <v>118</v>
      </c>
      <c r="C31" s="142">
        <v>0</v>
      </c>
      <c r="D31" s="142">
        <v>0</v>
      </c>
      <c r="E31" s="143">
        <v>100</v>
      </c>
      <c r="F31" s="143">
        <f>SUM(C31:E31)</f>
        <v>100</v>
      </c>
      <c r="G31" s="142">
        <v>0</v>
      </c>
      <c r="H31" s="142">
        <v>0</v>
      </c>
      <c r="I31" s="143">
        <v>100</v>
      </c>
      <c r="J31" s="198">
        <f>SUM(G31:I31)</f>
        <v>100</v>
      </c>
      <c r="K31" s="210">
        <v>0</v>
      </c>
      <c r="L31" s="211">
        <v>0</v>
      </c>
      <c r="M31" s="211">
        <v>100</v>
      </c>
      <c r="N31" s="212">
        <f>SUM(K31:M31)</f>
        <v>100</v>
      </c>
      <c r="O31" s="210">
        <v>0</v>
      </c>
      <c r="P31" s="211">
        <v>0</v>
      </c>
      <c r="Q31" s="211">
        <v>100</v>
      </c>
      <c r="R31" s="212">
        <f>SUM(O31:Q31)</f>
        <v>100</v>
      </c>
    </row>
    <row r="32" spans="1:18" ht="16.5" customHeight="1">
      <c r="A32" s="138"/>
      <c r="B32" s="139" t="s">
        <v>119</v>
      </c>
      <c r="C32" s="140">
        <f aca="true" t="shared" si="7" ref="C32:J32">SUM(C33:C34)</f>
        <v>0</v>
      </c>
      <c r="D32" s="140">
        <f t="shared" si="7"/>
        <v>0</v>
      </c>
      <c r="E32" s="140">
        <f t="shared" si="7"/>
        <v>49515.456999999995</v>
      </c>
      <c r="F32" s="140">
        <f t="shared" si="7"/>
        <v>49515.456999999995</v>
      </c>
      <c r="G32" s="140">
        <f t="shared" si="7"/>
        <v>0</v>
      </c>
      <c r="H32" s="140">
        <f t="shared" si="7"/>
        <v>0</v>
      </c>
      <c r="I32" s="140">
        <f t="shared" si="7"/>
        <v>49515.456999999995</v>
      </c>
      <c r="J32" s="197">
        <f t="shared" si="7"/>
        <v>49515.456999999995</v>
      </c>
      <c r="K32" s="207">
        <f>SUM(K33:K34)</f>
        <v>0</v>
      </c>
      <c r="L32" s="208">
        <f>SUM(L33:L34)</f>
        <v>0</v>
      </c>
      <c r="M32" s="208">
        <f>SUM(M33:M34)</f>
        <v>49515.456999999995</v>
      </c>
      <c r="N32" s="209">
        <f>SUM(N33:N34)</f>
        <v>49515.456999999995</v>
      </c>
      <c r="O32" s="207">
        <f>SUM(O33:O34)</f>
        <v>0</v>
      </c>
      <c r="P32" s="208">
        <f>SUM(P33:P34)</f>
        <v>0</v>
      </c>
      <c r="Q32" s="208">
        <f>SUM(Q33:Q34)</f>
        <v>49515.456999999995</v>
      </c>
      <c r="R32" s="209">
        <f>SUM(R33:R34)</f>
        <v>49515.456999999995</v>
      </c>
    </row>
    <row r="33" spans="1:18" ht="16.5" customHeight="1">
      <c r="A33" s="138"/>
      <c r="B33" s="141" t="s">
        <v>120</v>
      </c>
      <c r="C33" s="142">
        <v>0</v>
      </c>
      <c r="D33" s="142">
        <v>0</v>
      </c>
      <c r="E33" s="143">
        <f>+'[7]Állami pénzek feloszt.'!$E$108/1000</f>
        <v>74727.28</v>
      </c>
      <c r="F33" s="143">
        <f>SUM(C33:E33)</f>
        <v>74727.28</v>
      </c>
      <c r="G33" s="142">
        <v>0</v>
      </c>
      <c r="H33" s="142">
        <v>0</v>
      </c>
      <c r="I33" s="143">
        <f>+'[7]Állami pénzek feloszt.'!$E$108/1000</f>
        <v>74727.28</v>
      </c>
      <c r="J33" s="198">
        <f>SUM(G33:I33)</f>
        <v>74727.28</v>
      </c>
      <c r="K33" s="210">
        <v>0</v>
      </c>
      <c r="L33" s="211">
        <v>0</v>
      </c>
      <c r="M33" s="211">
        <f>+'[7]Állami pénzek feloszt.'!$E$108/1000</f>
        <v>74727.28</v>
      </c>
      <c r="N33" s="212">
        <f>SUM(K33:M33)</f>
        <v>74727.28</v>
      </c>
      <c r="O33" s="210">
        <v>0</v>
      </c>
      <c r="P33" s="211">
        <v>0</v>
      </c>
      <c r="Q33" s="211">
        <f>+'[7]Állami pénzek feloszt.'!$E$108/1000</f>
        <v>74727.28</v>
      </c>
      <c r="R33" s="212">
        <f>SUM(O33:Q33)</f>
        <v>74727.28</v>
      </c>
    </row>
    <row r="34" spans="1:18" ht="16.5" customHeight="1">
      <c r="A34" s="138"/>
      <c r="B34" s="141" t="s">
        <v>121</v>
      </c>
      <c r="C34" s="142">
        <v>0</v>
      </c>
      <c r="D34" s="142">
        <v>0</v>
      </c>
      <c r="E34" s="143">
        <f>+'[7]Állami pénzek feloszt.'!$E$109/1000</f>
        <v>-25211.823</v>
      </c>
      <c r="F34" s="143">
        <f>SUM(C34:E34)</f>
        <v>-25211.823</v>
      </c>
      <c r="G34" s="142">
        <v>0</v>
      </c>
      <c r="H34" s="142">
        <v>0</v>
      </c>
      <c r="I34" s="143">
        <f>+'[7]Állami pénzek feloszt.'!$E$109/1000</f>
        <v>-25211.823</v>
      </c>
      <c r="J34" s="198">
        <f>SUM(G34:I34)</f>
        <v>-25211.823</v>
      </c>
      <c r="K34" s="210">
        <v>0</v>
      </c>
      <c r="L34" s="211">
        <v>0</v>
      </c>
      <c r="M34" s="211">
        <f>+'[7]Állami pénzek feloszt.'!$E$109/1000</f>
        <v>-25211.823</v>
      </c>
      <c r="N34" s="212">
        <f>SUM(K34:M34)</f>
        <v>-25211.823</v>
      </c>
      <c r="O34" s="210">
        <v>0</v>
      </c>
      <c r="P34" s="211">
        <v>0</v>
      </c>
      <c r="Q34" s="211">
        <f>+'[7]Állami pénzek feloszt.'!$E$109/1000</f>
        <v>-25211.823</v>
      </c>
      <c r="R34" s="212">
        <f>SUM(O34:Q34)</f>
        <v>-25211.823</v>
      </c>
    </row>
    <row r="35" spans="1:18" ht="16.5" customHeight="1">
      <c r="A35" s="138"/>
      <c r="B35" s="139" t="s">
        <v>122</v>
      </c>
      <c r="C35" s="142">
        <v>0</v>
      </c>
      <c r="D35" s="142">
        <v>0</v>
      </c>
      <c r="E35" s="140">
        <v>25000</v>
      </c>
      <c r="F35" s="140">
        <v>25000</v>
      </c>
      <c r="G35" s="142">
        <v>0</v>
      </c>
      <c r="H35" s="142">
        <v>0</v>
      </c>
      <c r="I35" s="140">
        <v>25000</v>
      </c>
      <c r="J35" s="197">
        <v>25000</v>
      </c>
      <c r="K35" s="207">
        <v>0</v>
      </c>
      <c r="L35" s="208">
        <v>0</v>
      </c>
      <c r="M35" s="208">
        <v>25000</v>
      </c>
      <c r="N35" s="209">
        <v>25000</v>
      </c>
      <c r="O35" s="207">
        <v>0</v>
      </c>
      <c r="P35" s="208">
        <v>0</v>
      </c>
      <c r="Q35" s="208">
        <v>25000</v>
      </c>
      <c r="R35" s="209">
        <v>25000</v>
      </c>
    </row>
    <row r="36" spans="1:18" ht="16.5" customHeight="1">
      <c r="A36" s="138"/>
      <c r="B36" s="139" t="s">
        <v>123</v>
      </c>
      <c r="C36" s="157">
        <f aca="true" t="shared" si="8" ref="C36:J36">SUM(C37:C42)</f>
        <v>0</v>
      </c>
      <c r="D36" s="157">
        <f t="shared" si="8"/>
        <v>1151</v>
      </c>
      <c r="E36" s="157">
        <f t="shared" si="8"/>
        <v>10</v>
      </c>
      <c r="F36" s="157">
        <f t="shared" si="8"/>
        <v>1161</v>
      </c>
      <c r="G36" s="157">
        <f t="shared" si="8"/>
        <v>0</v>
      </c>
      <c r="H36" s="157">
        <f t="shared" si="8"/>
        <v>1151</v>
      </c>
      <c r="I36" s="157">
        <f t="shared" si="8"/>
        <v>10</v>
      </c>
      <c r="J36" s="200">
        <f t="shared" si="8"/>
        <v>1161</v>
      </c>
      <c r="K36" s="207">
        <f>SUM(K37:K42)</f>
        <v>0</v>
      </c>
      <c r="L36" s="208">
        <f>SUM(L37:L42)</f>
        <v>1151</v>
      </c>
      <c r="M36" s="208">
        <f>SUM(M37:M42)</f>
        <v>10</v>
      </c>
      <c r="N36" s="209">
        <f>SUM(N37:N42)</f>
        <v>1161</v>
      </c>
      <c r="O36" s="207">
        <f>SUM(O37:O42)</f>
        <v>0</v>
      </c>
      <c r="P36" s="208">
        <f>SUM(P37:P42)</f>
        <v>1151</v>
      </c>
      <c r="Q36" s="208">
        <f>SUM(Q37:Q42)</f>
        <v>10</v>
      </c>
      <c r="R36" s="209">
        <f>SUM(R37:R42)</f>
        <v>1161</v>
      </c>
    </row>
    <row r="37" spans="1:18" ht="16.5" customHeight="1">
      <c r="A37" s="138"/>
      <c r="B37" s="144" t="s">
        <v>124</v>
      </c>
      <c r="C37" s="142">
        <v>0</v>
      </c>
      <c r="D37" s="142">
        <v>141</v>
      </c>
      <c r="E37" s="142">
        <v>0</v>
      </c>
      <c r="F37" s="143">
        <f>SUM(C37:E37)</f>
        <v>141</v>
      </c>
      <c r="G37" s="142">
        <v>0</v>
      </c>
      <c r="H37" s="142">
        <v>141</v>
      </c>
      <c r="I37" s="142">
        <v>0</v>
      </c>
      <c r="J37" s="198">
        <f>SUM(G37:I37)</f>
        <v>141</v>
      </c>
      <c r="K37" s="210">
        <v>0</v>
      </c>
      <c r="L37" s="211">
        <v>141</v>
      </c>
      <c r="M37" s="211">
        <v>0</v>
      </c>
      <c r="N37" s="212">
        <f>SUM(K37:M37)</f>
        <v>141</v>
      </c>
      <c r="O37" s="210">
        <v>0</v>
      </c>
      <c r="P37" s="211">
        <v>141</v>
      </c>
      <c r="Q37" s="211">
        <v>0</v>
      </c>
      <c r="R37" s="212">
        <f>SUM(O37:Q37)</f>
        <v>141</v>
      </c>
    </row>
    <row r="38" spans="1:18" ht="16.5" customHeight="1">
      <c r="A38" s="138"/>
      <c r="B38" s="144" t="s">
        <v>125</v>
      </c>
      <c r="C38" s="142">
        <v>0</v>
      </c>
      <c r="D38" s="142">
        <v>910</v>
      </c>
      <c r="E38" s="142">
        <v>0</v>
      </c>
      <c r="F38" s="143">
        <f>SUM(C38:E38)</f>
        <v>910</v>
      </c>
      <c r="G38" s="142">
        <v>0</v>
      </c>
      <c r="H38" s="142">
        <v>910</v>
      </c>
      <c r="I38" s="142">
        <v>0</v>
      </c>
      <c r="J38" s="198">
        <f>SUM(G38:I38)</f>
        <v>910</v>
      </c>
      <c r="K38" s="210">
        <v>0</v>
      </c>
      <c r="L38" s="211">
        <v>910</v>
      </c>
      <c r="M38" s="211">
        <v>0</v>
      </c>
      <c r="N38" s="212">
        <f>SUM(K38:M38)</f>
        <v>910</v>
      </c>
      <c r="O38" s="210">
        <v>0</v>
      </c>
      <c r="P38" s="211">
        <v>910</v>
      </c>
      <c r="Q38" s="211">
        <v>0</v>
      </c>
      <c r="R38" s="212">
        <f>SUM(O38:Q38)</f>
        <v>910</v>
      </c>
    </row>
    <row r="39" spans="1:18" ht="15.75" customHeight="1" hidden="1">
      <c r="A39" s="138"/>
      <c r="B39" s="141" t="s">
        <v>126</v>
      </c>
      <c r="C39" s="142">
        <v>0</v>
      </c>
      <c r="D39" s="151"/>
      <c r="E39" s="142">
        <v>0</v>
      </c>
      <c r="F39" s="143"/>
      <c r="G39" s="142">
        <v>0</v>
      </c>
      <c r="H39" s="151"/>
      <c r="I39" s="142">
        <v>0</v>
      </c>
      <c r="J39" s="198"/>
      <c r="K39" s="210">
        <v>0</v>
      </c>
      <c r="L39" s="211"/>
      <c r="M39" s="211">
        <v>0</v>
      </c>
      <c r="N39" s="212"/>
      <c r="O39" s="210">
        <v>0</v>
      </c>
      <c r="P39" s="211"/>
      <c r="Q39" s="211">
        <v>0</v>
      </c>
      <c r="R39" s="212"/>
    </row>
    <row r="40" spans="1:18" ht="16.5" customHeight="1">
      <c r="A40" s="138"/>
      <c r="B40" s="141" t="s">
        <v>127</v>
      </c>
      <c r="C40" s="142">
        <v>0</v>
      </c>
      <c r="D40" s="151">
        <v>100</v>
      </c>
      <c r="E40" s="142">
        <v>0</v>
      </c>
      <c r="F40" s="143">
        <f>SUM(C40:E40)</f>
        <v>100</v>
      </c>
      <c r="G40" s="142">
        <v>0</v>
      </c>
      <c r="H40" s="151">
        <v>100</v>
      </c>
      <c r="I40" s="142">
        <v>0</v>
      </c>
      <c r="J40" s="198">
        <f>SUM(G40:I40)</f>
        <v>100</v>
      </c>
      <c r="K40" s="210">
        <v>0</v>
      </c>
      <c r="L40" s="211">
        <v>100</v>
      </c>
      <c r="M40" s="211">
        <v>0</v>
      </c>
      <c r="N40" s="212">
        <f>SUM(K40:M40)</f>
        <v>100</v>
      </c>
      <c r="O40" s="210">
        <v>0</v>
      </c>
      <c r="P40" s="211">
        <v>100</v>
      </c>
      <c r="Q40" s="211">
        <v>0</v>
      </c>
      <c r="R40" s="212">
        <f>SUM(O40:Q40)</f>
        <v>100</v>
      </c>
    </row>
    <row r="41" spans="1:18" ht="15.75" customHeight="1" hidden="1">
      <c r="A41" s="138"/>
      <c r="B41" s="144" t="s">
        <v>128</v>
      </c>
      <c r="C41" s="142">
        <v>0</v>
      </c>
      <c r="D41" s="142"/>
      <c r="E41" s="143">
        <v>0</v>
      </c>
      <c r="F41" s="143"/>
      <c r="G41" s="142">
        <v>0</v>
      </c>
      <c r="H41" s="142"/>
      <c r="I41" s="143">
        <v>0</v>
      </c>
      <c r="J41" s="198"/>
      <c r="K41" s="210">
        <v>0</v>
      </c>
      <c r="L41" s="211"/>
      <c r="M41" s="211">
        <v>0</v>
      </c>
      <c r="N41" s="212"/>
      <c r="O41" s="210">
        <v>0</v>
      </c>
      <c r="P41" s="211"/>
      <c r="Q41" s="211">
        <v>0</v>
      </c>
      <c r="R41" s="212"/>
    </row>
    <row r="42" spans="1:18" ht="16.5" customHeight="1">
      <c r="A42" s="138"/>
      <c r="B42" s="144" t="s">
        <v>129</v>
      </c>
      <c r="C42" s="142">
        <v>0</v>
      </c>
      <c r="D42" s="142">
        <v>0</v>
      </c>
      <c r="E42" s="143">
        <v>10</v>
      </c>
      <c r="F42" s="143">
        <v>10</v>
      </c>
      <c r="G42" s="142">
        <v>0</v>
      </c>
      <c r="H42" s="142">
        <v>0</v>
      </c>
      <c r="I42" s="143">
        <v>10</v>
      </c>
      <c r="J42" s="198">
        <v>10</v>
      </c>
      <c r="K42" s="210">
        <v>0</v>
      </c>
      <c r="L42" s="211">
        <v>0</v>
      </c>
      <c r="M42" s="211">
        <v>10</v>
      </c>
      <c r="N42" s="212">
        <v>10</v>
      </c>
      <c r="O42" s="210">
        <v>0</v>
      </c>
      <c r="P42" s="211">
        <v>0</v>
      </c>
      <c r="Q42" s="211">
        <v>10</v>
      </c>
      <c r="R42" s="212">
        <v>10</v>
      </c>
    </row>
    <row r="43" spans="1:18" ht="16.5" customHeight="1">
      <c r="A43" s="138"/>
      <c r="B43" s="139" t="s">
        <v>130</v>
      </c>
      <c r="C43" s="140">
        <f aca="true" t="shared" si="9" ref="C43:H43">SUM(C44:C48)</f>
        <v>0</v>
      </c>
      <c r="D43" s="140">
        <f t="shared" si="9"/>
        <v>0</v>
      </c>
      <c r="E43" s="140">
        <f t="shared" si="9"/>
        <v>104762</v>
      </c>
      <c r="F43" s="140">
        <f t="shared" si="9"/>
        <v>104762</v>
      </c>
      <c r="G43" s="140">
        <f t="shared" si="9"/>
        <v>0</v>
      </c>
      <c r="H43" s="140">
        <f t="shared" si="9"/>
        <v>0</v>
      </c>
      <c r="I43" s="140">
        <f>SUM(I44:I50)</f>
        <v>109813</v>
      </c>
      <c r="J43" s="197">
        <f>SUM(J44:J50)</f>
        <v>109813</v>
      </c>
      <c r="K43" s="207">
        <f>SUM(K44:K48)</f>
        <v>0</v>
      </c>
      <c r="L43" s="208">
        <f>SUM(L44:L48)</f>
        <v>0</v>
      </c>
      <c r="M43" s="208">
        <f>SUM(M44:M50)</f>
        <v>114641</v>
      </c>
      <c r="N43" s="209">
        <f>SUM(N44:N50)</f>
        <v>114641</v>
      </c>
      <c r="O43" s="207">
        <f>SUM(O44:O48)</f>
        <v>0</v>
      </c>
      <c r="P43" s="208">
        <f>SUM(P44:P48)</f>
        <v>0</v>
      </c>
      <c r="Q43" s="208">
        <f>SUM(Q44:Q50)</f>
        <v>115831</v>
      </c>
      <c r="R43" s="209">
        <f>SUM(R44:R50)</f>
        <v>115831</v>
      </c>
    </row>
    <row r="44" spans="1:18" ht="23.25" customHeight="1">
      <c r="A44" s="138"/>
      <c r="B44" s="144" t="s">
        <v>131</v>
      </c>
      <c r="C44" s="142">
        <v>0</v>
      </c>
      <c r="D44" s="142">
        <v>0</v>
      </c>
      <c r="E44" s="143">
        <v>14614</v>
      </c>
      <c r="F44" s="143">
        <f>SUM(C44:E44)</f>
        <v>14614</v>
      </c>
      <c r="G44" s="142">
        <v>0</v>
      </c>
      <c r="H44" s="142">
        <v>0</v>
      </c>
      <c r="I44" s="143">
        <v>14614</v>
      </c>
      <c r="J44" s="198">
        <f aca="true" t="shared" si="10" ref="J44:J50">SUM(G44:I44)</f>
        <v>14614</v>
      </c>
      <c r="K44" s="210">
        <v>0</v>
      </c>
      <c r="L44" s="211">
        <v>0</v>
      </c>
      <c r="M44" s="211">
        <v>14614</v>
      </c>
      <c r="N44" s="212">
        <f aca="true" t="shared" si="11" ref="N44:N50">SUM(K44:M44)</f>
        <v>14614</v>
      </c>
      <c r="O44" s="210">
        <v>0</v>
      </c>
      <c r="P44" s="211">
        <v>0</v>
      </c>
      <c r="Q44" s="211">
        <v>14614</v>
      </c>
      <c r="R44" s="212">
        <f aca="true" t="shared" si="12" ref="R44:R50">SUM(O44:Q44)</f>
        <v>14614</v>
      </c>
    </row>
    <row r="45" spans="1:18" ht="22.5" customHeight="1">
      <c r="A45" s="138"/>
      <c r="B45" s="141" t="s">
        <v>132</v>
      </c>
      <c r="C45" s="151">
        <v>0</v>
      </c>
      <c r="D45" s="151">
        <v>0</v>
      </c>
      <c r="E45" s="143">
        <v>82974</v>
      </c>
      <c r="F45" s="143">
        <f>SUM(C45:E45)</f>
        <v>82974</v>
      </c>
      <c r="G45" s="151">
        <v>0</v>
      </c>
      <c r="H45" s="151">
        <v>0</v>
      </c>
      <c r="I45" s="143">
        <v>82974</v>
      </c>
      <c r="J45" s="198">
        <f t="shared" si="10"/>
        <v>82974</v>
      </c>
      <c r="K45" s="210">
        <v>0</v>
      </c>
      <c r="L45" s="211">
        <v>0</v>
      </c>
      <c r="M45" s="211">
        <v>87802</v>
      </c>
      <c r="N45" s="212">
        <f t="shared" si="11"/>
        <v>87802</v>
      </c>
      <c r="O45" s="210">
        <v>0</v>
      </c>
      <c r="P45" s="211">
        <v>0</v>
      </c>
      <c r="Q45" s="211">
        <v>87802</v>
      </c>
      <c r="R45" s="212">
        <f t="shared" si="12"/>
        <v>87802</v>
      </c>
    </row>
    <row r="46" spans="1:18" ht="16.5" customHeight="1">
      <c r="A46" s="138"/>
      <c r="B46" s="141" t="s">
        <v>37</v>
      </c>
      <c r="C46" s="151">
        <v>0</v>
      </c>
      <c r="D46" s="151">
        <v>0</v>
      </c>
      <c r="E46" s="143">
        <v>0</v>
      </c>
      <c r="F46" s="143">
        <v>0</v>
      </c>
      <c r="G46" s="151">
        <v>0</v>
      </c>
      <c r="H46" s="151">
        <v>0</v>
      </c>
      <c r="I46" s="143">
        <v>328</v>
      </c>
      <c r="J46" s="198">
        <f t="shared" si="10"/>
        <v>328</v>
      </c>
      <c r="K46" s="210">
        <v>0</v>
      </c>
      <c r="L46" s="211">
        <v>0</v>
      </c>
      <c r="M46" s="211">
        <v>328</v>
      </c>
      <c r="N46" s="212">
        <f t="shared" si="11"/>
        <v>328</v>
      </c>
      <c r="O46" s="210">
        <v>0</v>
      </c>
      <c r="P46" s="211">
        <v>0</v>
      </c>
      <c r="Q46" s="211">
        <v>328</v>
      </c>
      <c r="R46" s="212">
        <f t="shared" si="12"/>
        <v>328</v>
      </c>
    </row>
    <row r="47" spans="1:18" ht="24" customHeight="1">
      <c r="A47" s="138"/>
      <c r="B47" s="144" t="s">
        <v>133</v>
      </c>
      <c r="C47" s="142">
        <v>0</v>
      </c>
      <c r="D47" s="142">
        <v>0</v>
      </c>
      <c r="E47" s="143">
        <v>7174</v>
      </c>
      <c r="F47" s="143">
        <f>SUM(C47:E47)</f>
        <v>7174</v>
      </c>
      <c r="G47" s="142">
        <v>0</v>
      </c>
      <c r="H47" s="142">
        <v>0</v>
      </c>
      <c r="I47" s="143">
        <v>7034</v>
      </c>
      <c r="J47" s="198">
        <f t="shared" si="10"/>
        <v>7034</v>
      </c>
      <c r="K47" s="210">
        <v>0</v>
      </c>
      <c r="L47" s="211">
        <v>0</v>
      </c>
      <c r="M47" s="211">
        <v>7034</v>
      </c>
      <c r="N47" s="212">
        <f t="shared" si="11"/>
        <v>7034</v>
      </c>
      <c r="O47" s="210">
        <v>0</v>
      </c>
      <c r="P47" s="211">
        <v>0</v>
      </c>
      <c r="Q47" s="211">
        <v>7034</v>
      </c>
      <c r="R47" s="212">
        <f t="shared" si="12"/>
        <v>7034</v>
      </c>
    </row>
    <row r="48" spans="1:18" ht="15.75" customHeight="1" hidden="1">
      <c r="A48" s="138"/>
      <c r="B48" s="144" t="s">
        <v>134</v>
      </c>
      <c r="C48" s="142"/>
      <c r="D48" s="142"/>
      <c r="E48" s="143"/>
      <c r="F48" s="143"/>
      <c r="G48" s="142"/>
      <c r="H48" s="142"/>
      <c r="I48" s="143"/>
      <c r="J48" s="198">
        <f t="shared" si="10"/>
        <v>0</v>
      </c>
      <c r="K48" s="210"/>
      <c r="L48" s="211"/>
      <c r="M48" s="211"/>
      <c r="N48" s="212">
        <f t="shared" si="11"/>
        <v>0</v>
      </c>
      <c r="O48" s="210"/>
      <c r="P48" s="211"/>
      <c r="Q48" s="211"/>
      <c r="R48" s="212">
        <f t="shared" si="12"/>
        <v>0</v>
      </c>
    </row>
    <row r="49" spans="1:18" ht="15.75" customHeight="1">
      <c r="A49" s="138"/>
      <c r="B49" s="144" t="s">
        <v>135</v>
      </c>
      <c r="C49" s="142">
        <v>0</v>
      </c>
      <c r="D49" s="142">
        <v>0</v>
      </c>
      <c r="E49" s="143">
        <v>0</v>
      </c>
      <c r="F49" s="143">
        <v>0</v>
      </c>
      <c r="G49" s="142">
        <v>0</v>
      </c>
      <c r="H49" s="142">
        <v>0</v>
      </c>
      <c r="I49" s="143">
        <v>1035</v>
      </c>
      <c r="J49" s="198">
        <f t="shared" si="10"/>
        <v>1035</v>
      </c>
      <c r="K49" s="210">
        <v>0</v>
      </c>
      <c r="L49" s="211">
        <v>0</v>
      </c>
      <c r="M49" s="211">
        <v>1035</v>
      </c>
      <c r="N49" s="212">
        <f t="shared" si="11"/>
        <v>1035</v>
      </c>
      <c r="O49" s="210">
        <v>0</v>
      </c>
      <c r="P49" s="211">
        <v>0</v>
      </c>
      <c r="Q49" s="211">
        <v>1035</v>
      </c>
      <c r="R49" s="212">
        <f t="shared" si="12"/>
        <v>1035</v>
      </c>
    </row>
    <row r="50" spans="1:18" ht="15.75" customHeight="1">
      <c r="A50" s="138"/>
      <c r="B50" s="144" t="s">
        <v>89</v>
      </c>
      <c r="C50" s="142">
        <v>0</v>
      </c>
      <c r="D50" s="142">
        <v>0</v>
      </c>
      <c r="E50" s="143">
        <v>0</v>
      </c>
      <c r="F50" s="143">
        <v>0</v>
      </c>
      <c r="G50" s="142">
        <v>0</v>
      </c>
      <c r="H50" s="142">
        <v>0</v>
      </c>
      <c r="I50" s="143">
        <v>3828</v>
      </c>
      <c r="J50" s="198">
        <f t="shared" si="10"/>
        <v>3828</v>
      </c>
      <c r="K50" s="210">
        <v>0</v>
      </c>
      <c r="L50" s="211">
        <v>0</v>
      </c>
      <c r="M50" s="211">
        <v>3828</v>
      </c>
      <c r="N50" s="212">
        <f t="shared" si="11"/>
        <v>3828</v>
      </c>
      <c r="O50" s="210">
        <v>0</v>
      </c>
      <c r="P50" s="211">
        <v>0</v>
      </c>
      <c r="Q50" s="211">
        <f>3828+1190</f>
        <v>5018</v>
      </c>
      <c r="R50" s="212">
        <f t="shared" si="12"/>
        <v>5018</v>
      </c>
    </row>
    <row r="51" spans="1:18" ht="16.5" customHeight="1">
      <c r="A51" s="138"/>
      <c r="B51" s="139" t="s">
        <v>136</v>
      </c>
      <c r="C51" s="140">
        <f aca="true" t="shared" si="13" ref="C51:H51">SUM(C52:C56)</f>
        <v>0</v>
      </c>
      <c r="D51" s="140">
        <f t="shared" si="13"/>
        <v>0</v>
      </c>
      <c r="E51" s="140">
        <f t="shared" si="13"/>
        <v>5472</v>
      </c>
      <c r="F51" s="140">
        <f t="shared" si="13"/>
        <v>5472</v>
      </c>
      <c r="G51" s="140">
        <f t="shared" si="13"/>
        <v>0</v>
      </c>
      <c r="H51" s="140">
        <f t="shared" si="13"/>
        <v>0</v>
      </c>
      <c r="I51" s="140">
        <f>SUM(I52:I57)</f>
        <v>5681</v>
      </c>
      <c r="J51" s="197">
        <f>SUM(J52:J57)</f>
        <v>5681</v>
      </c>
      <c r="K51" s="207">
        <f>SUM(K52:K56)</f>
        <v>0</v>
      </c>
      <c r="L51" s="208">
        <f>SUM(L52:L56)</f>
        <v>0</v>
      </c>
      <c r="M51" s="208">
        <f>SUM(M52:M57)</f>
        <v>5681</v>
      </c>
      <c r="N51" s="209">
        <f>SUM(N52:N57)</f>
        <v>5681</v>
      </c>
      <c r="O51" s="207">
        <f>SUM(O52:O56)</f>
        <v>0</v>
      </c>
      <c r="P51" s="208">
        <f>SUM(P52:P56)</f>
        <v>0</v>
      </c>
      <c r="Q51" s="208">
        <f>SUM(Q52:Q57)</f>
        <v>5681</v>
      </c>
      <c r="R51" s="209">
        <f>SUM(R52:R57)</f>
        <v>5681</v>
      </c>
    </row>
    <row r="52" spans="1:18" ht="15.75" customHeight="1" hidden="1">
      <c r="A52" s="138">
        <v>421100</v>
      </c>
      <c r="B52" s="141" t="s">
        <v>137</v>
      </c>
      <c r="C52" s="150"/>
      <c r="D52" s="151"/>
      <c r="E52" s="143"/>
      <c r="F52" s="143"/>
      <c r="G52" s="150"/>
      <c r="H52" s="151"/>
      <c r="I52" s="143"/>
      <c r="J52" s="198"/>
      <c r="K52" s="210"/>
      <c r="L52" s="211"/>
      <c r="M52" s="211"/>
      <c r="N52" s="212"/>
      <c r="O52" s="210"/>
      <c r="P52" s="211"/>
      <c r="Q52" s="211"/>
      <c r="R52" s="212"/>
    </row>
    <row r="53" spans="1:18" ht="16.5" customHeight="1">
      <c r="A53" s="138">
        <v>869041</v>
      </c>
      <c r="B53" s="141" t="s">
        <v>138</v>
      </c>
      <c r="C53" s="142">
        <v>0</v>
      </c>
      <c r="D53" s="142">
        <v>0</v>
      </c>
      <c r="E53" s="143">
        <v>5335</v>
      </c>
      <c r="F53" s="143">
        <f>SUM(C53:E53)</f>
        <v>5335</v>
      </c>
      <c r="G53" s="151">
        <v>0</v>
      </c>
      <c r="H53" s="151">
        <v>0</v>
      </c>
      <c r="I53" s="143">
        <v>5335</v>
      </c>
      <c r="J53" s="198">
        <f aca="true" t="shared" si="14" ref="J53:J61">SUM(G53:I53)</f>
        <v>5335</v>
      </c>
      <c r="K53" s="210">
        <v>0</v>
      </c>
      <c r="L53" s="211">
        <v>0</v>
      </c>
      <c r="M53" s="211">
        <v>5335</v>
      </c>
      <c r="N53" s="212">
        <f aca="true" t="shared" si="15" ref="N53:N61">SUM(K53:M53)</f>
        <v>5335</v>
      </c>
      <c r="O53" s="210">
        <v>0</v>
      </c>
      <c r="P53" s="211">
        <v>0</v>
      </c>
      <c r="Q53" s="211">
        <v>5335</v>
      </c>
      <c r="R53" s="212">
        <f aca="true" t="shared" si="16" ref="R53:R61">SUM(O53:Q53)</f>
        <v>5335</v>
      </c>
    </row>
    <row r="54" spans="1:18" ht="16.5" customHeight="1">
      <c r="A54" s="138">
        <v>750000</v>
      </c>
      <c r="B54" s="141" t="s">
        <v>139</v>
      </c>
      <c r="C54" s="142">
        <v>0</v>
      </c>
      <c r="D54" s="142">
        <v>0</v>
      </c>
      <c r="E54" s="143">
        <f>142-5</f>
        <v>137</v>
      </c>
      <c r="F54" s="143">
        <f>SUM(C54:E54)</f>
        <v>137</v>
      </c>
      <c r="G54" s="151">
        <v>0</v>
      </c>
      <c r="H54" s="151">
        <v>0</v>
      </c>
      <c r="I54" s="143">
        <f>142-5</f>
        <v>137</v>
      </c>
      <c r="J54" s="198">
        <f t="shared" si="14"/>
        <v>137</v>
      </c>
      <c r="K54" s="210">
        <v>0</v>
      </c>
      <c r="L54" s="211">
        <v>0</v>
      </c>
      <c r="M54" s="211">
        <f>142-5</f>
        <v>137</v>
      </c>
      <c r="N54" s="212">
        <f t="shared" si="15"/>
        <v>137</v>
      </c>
      <c r="O54" s="210">
        <v>0</v>
      </c>
      <c r="P54" s="211">
        <v>0</v>
      </c>
      <c r="Q54" s="211">
        <f>142-5</f>
        <v>137</v>
      </c>
      <c r="R54" s="212">
        <f t="shared" si="16"/>
        <v>137</v>
      </c>
    </row>
    <row r="55" spans="1:18" ht="15.75" customHeight="1" hidden="1">
      <c r="A55" s="138">
        <v>869042</v>
      </c>
      <c r="B55" s="141" t="s">
        <v>140</v>
      </c>
      <c r="C55" s="142">
        <v>0</v>
      </c>
      <c r="D55" s="142">
        <v>0</v>
      </c>
      <c r="E55" s="143"/>
      <c r="F55" s="143"/>
      <c r="G55" s="150"/>
      <c r="H55" s="151"/>
      <c r="I55" s="143"/>
      <c r="J55" s="198">
        <f t="shared" si="14"/>
        <v>0</v>
      </c>
      <c r="K55" s="210"/>
      <c r="L55" s="211"/>
      <c r="M55" s="211"/>
      <c r="N55" s="212">
        <f t="shared" si="15"/>
        <v>0</v>
      </c>
      <c r="O55" s="210"/>
      <c r="P55" s="211"/>
      <c r="Q55" s="211"/>
      <c r="R55" s="212">
        <f t="shared" si="16"/>
        <v>0</v>
      </c>
    </row>
    <row r="56" spans="1:18" ht="15.75" customHeight="1" hidden="1">
      <c r="A56" s="138"/>
      <c r="B56" s="158" t="s">
        <v>141</v>
      </c>
      <c r="C56" s="142">
        <v>0</v>
      </c>
      <c r="D56" s="142">
        <v>0</v>
      </c>
      <c r="E56" s="159"/>
      <c r="F56" s="159"/>
      <c r="G56" s="160"/>
      <c r="H56" s="161"/>
      <c r="I56" s="159"/>
      <c r="J56" s="198">
        <f t="shared" si="14"/>
        <v>0</v>
      </c>
      <c r="K56" s="210"/>
      <c r="L56" s="211"/>
      <c r="M56" s="211"/>
      <c r="N56" s="212">
        <f t="shared" si="15"/>
        <v>0</v>
      </c>
      <c r="O56" s="210"/>
      <c r="P56" s="211"/>
      <c r="Q56" s="211"/>
      <c r="R56" s="212">
        <f t="shared" si="16"/>
        <v>0</v>
      </c>
    </row>
    <row r="57" spans="1:18" ht="15.75" customHeight="1">
      <c r="A57" s="138"/>
      <c r="B57" s="158" t="s">
        <v>142</v>
      </c>
      <c r="C57" s="142">
        <v>0</v>
      </c>
      <c r="D57" s="142">
        <v>0</v>
      </c>
      <c r="E57" s="159"/>
      <c r="F57" s="159"/>
      <c r="G57" s="160">
        <v>0</v>
      </c>
      <c r="H57" s="161">
        <v>0</v>
      </c>
      <c r="I57" s="159">
        <v>209</v>
      </c>
      <c r="J57" s="198">
        <f t="shared" si="14"/>
        <v>209</v>
      </c>
      <c r="K57" s="210">
        <v>0</v>
      </c>
      <c r="L57" s="211">
        <v>0</v>
      </c>
      <c r="M57" s="211">
        <v>209</v>
      </c>
      <c r="N57" s="212">
        <f t="shared" si="15"/>
        <v>209</v>
      </c>
      <c r="O57" s="210">
        <v>0</v>
      </c>
      <c r="P57" s="211">
        <v>0</v>
      </c>
      <c r="Q57" s="211">
        <v>209</v>
      </c>
      <c r="R57" s="212">
        <f t="shared" si="16"/>
        <v>209</v>
      </c>
    </row>
    <row r="58" spans="1:18" ht="15.75" customHeight="1">
      <c r="A58" s="138"/>
      <c r="B58" s="139" t="s">
        <v>143</v>
      </c>
      <c r="C58" s="162">
        <v>0</v>
      </c>
      <c r="D58" s="162">
        <v>0</v>
      </c>
      <c r="E58" s="162">
        <v>0</v>
      </c>
      <c r="F58" s="162">
        <v>0</v>
      </c>
      <c r="G58" s="163">
        <f>G59</f>
        <v>500</v>
      </c>
      <c r="H58" s="162">
        <v>0</v>
      </c>
      <c r="I58" s="162">
        <v>0</v>
      </c>
      <c r="J58" s="197">
        <f t="shared" si="14"/>
        <v>500</v>
      </c>
      <c r="K58" s="207">
        <f>K59</f>
        <v>500</v>
      </c>
      <c r="L58" s="208">
        <v>0</v>
      </c>
      <c r="M58" s="208">
        <v>0</v>
      </c>
      <c r="N58" s="209">
        <f t="shared" si="15"/>
        <v>500</v>
      </c>
      <c r="O58" s="207">
        <f>O59</f>
        <v>500</v>
      </c>
      <c r="P58" s="208">
        <v>0</v>
      </c>
      <c r="Q58" s="208">
        <v>0</v>
      </c>
      <c r="R58" s="209">
        <f t="shared" si="16"/>
        <v>500</v>
      </c>
    </row>
    <row r="59" spans="1:18" ht="15.75" customHeight="1">
      <c r="A59" s="138"/>
      <c r="B59" s="141" t="s">
        <v>144</v>
      </c>
      <c r="C59" s="142">
        <v>0</v>
      </c>
      <c r="D59" s="142">
        <v>0</v>
      </c>
      <c r="E59" s="142">
        <v>0</v>
      </c>
      <c r="F59" s="142">
        <v>0</v>
      </c>
      <c r="G59" s="160">
        <v>500</v>
      </c>
      <c r="H59" s="142">
        <v>0</v>
      </c>
      <c r="I59" s="142">
        <v>0</v>
      </c>
      <c r="J59" s="198">
        <f t="shared" si="14"/>
        <v>500</v>
      </c>
      <c r="K59" s="210">
        <v>500</v>
      </c>
      <c r="L59" s="211">
        <v>0</v>
      </c>
      <c r="M59" s="211">
        <v>0</v>
      </c>
      <c r="N59" s="212">
        <f t="shared" si="15"/>
        <v>500</v>
      </c>
      <c r="O59" s="210">
        <v>500</v>
      </c>
      <c r="P59" s="211">
        <v>0</v>
      </c>
      <c r="Q59" s="211">
        <v>0</v>
      </c>
      <c r="R59" s="212">
        <f t="shared" si="16"/>
        <v>500</v>
      </c>
    </row>
    <row r="60" spans="1:18" ht="22.5" customHeight="1">
      <c r="A60" s="138"/>
      <c r="B60" s="139" t="s">
        <v>145</v>
      </c>
      <c r="C60" s="155">
        <v>0</v>
      </c>
      <c r="D60" s="155">
        <v>0</v>
      </c>
      <c r="E60" s="157">
        <v>82</v>
      </c>
      <c r="F60" s="157">
        <f>SUM(C60:E60)</f>
        <v>82</v>
      </c>
      <c r="G60" s="155">
        <v>0</v>
      </c>
      <c r="H60" s="155">
        <v>0</v>
      </c>
      <c r="I60" s="157">
        <v>82</v>
      </c>
      <c r="J60" s="200">
        <f t="shared" si="14"/>
        <v>82</v>
      </c>
      <c r="K60" s="207">
        <v>0</v>
      </c>
      <c r="L60" s="208">
        <v>0</v>
      </c>
      <c r="M60" s="208">
        <v>82</v>
      </c>
      <c r="N60" s="209">
        <f t="shared" si="15"/>
        <v>82</v>
      </c>
      <c r="O60" s="207">
        <v>0</v>
      </c>
      <c r="P60" s="208">
        <v>0</v>
      </c>
      <c r="Q60" s="208">
        <v>82</v>
      </c>
      <c r="R60" s="209">
        <f t="shared" si="16"/>
        <v>82</v>
      </c>
    </row>
    <row r="61" spans="1:18" ht="16.5" customHeight="1" thickBot="1">
      <c r="A61" s="164"/>
      <c r="B61" s="165" t="s">
        <v>146</v>
      </c>
      <c r="C61" s="166"/>
      <c r="D61" s="162"/>
      <c r="E61" s="140">
        <f>106000-30000</f>
        <v>76000</v>
      </c>
      <c r="F61" s="140">
        <f>SUM(C61:E61)</f>
        <v>76000</v>
      </c>
      <c r="G61" s="166"/>
      <c r="H61" s="162"/>
      <c r="I61" s="140">
        <f>106000-30000-451</f>
        <v>75549</v>
      </c>
      <c r="J61" s="197">
        <f t="shared" si="14"/>
        <v>75549</v>
      </c>
      <c r="K61" s="207"/>
      <c r="L61" s="208"/>
      <c r="M61" s="208">
        <f>106000-30000-451</f>
        <v>75549</v>
      </c>
      <c r="N61" s="209">
        <f t="shared" si="15"/>
        <v>75549</v>
      </c>
      <c r="O61" s="207"/>
      <c r="P61" s="208"/>
      <c r="Q61" s="208">
        <v>86086</v>
      </c>
      <c r="R61" s="209">
        <f t="shared" si="16"/>
        <v>86086</v>
      </c>
    </row>
    <row r="62" spans="1:18" ht="16.5" customHeight="1" hidden="1">
      <c r="A62" s="167"/>
      <c r="B62" s="168" t="s">
        <v>147</v>
      </c>
      <c r="C62" s="169"/>
      <c r="D62" s="170"/>
      <c r="E62" s="171">
        <v>0</v>
      </c>
      <c r="F62" s="171">
        <v>0</v>
      </c>
      <c r="G62" s="169"/>
      <c r="H62" s="170"/>
      <c r="I62" s="171">
        <v>0</v>
      </c>
      <c r="J62" s="201">
        <v>0</v>
      </c>
      <c r="K62" s="213"/>
      <c r="L62" s="214"/>
      <c r="M62" s="214">
        <v>0</v>
      </c>
      <c r="N62" s="215">
        <v>0</v>
      </c>
      <c r="O62" s="213"/>
      <c r="P62" s="214"/>
      <c r="Q62" s="214">
        <v>0</v>
      </c>
      <c r="R62" s="215">
        <v>0</v>
      </c>
    </row>
    <row r="63" spans="1:18" s="156" customFormat="1" ht="21" customHeight="1" thickBot="1">
      <c r="A63" s="172"/>
      <c r="B63" s="173" t="s">
        <v>148</v>
      </c>
      <c r="C63" s="174">
        <f>+C7+C26+C32+C35+C36+C43+C51</f>
        <v>21684</v>
      </c>
      <c r="D63" s="174">
        <f>+D7+D26+D32+D35+D36+D43+D51</f>
        <v>5462</v>
      </c>
      <c r="E63" s="174">
        <f>+E7+E26+E32+E35+E36+E43+E51+E60+E61+E25</f>
        <v>398544.457</v>
      </c>
      <c r="F63" s="174">
        <f>+F7+F26+F32+F35+F36+F43+F51+F60+F61+F25</f>
        <v>425690.457</v>
      </c>
      <c r="G63" s="174">
        <f>+G7+G26+G32+G35+G36+G43+G51+G58</f>
        <v>22184</v>
      </c>
      <c r="H63" s="174">
        <f>+H7+H26+H32+H35+H36+H43+H51</f>
        <v>5462</v>
      </c>
      <c r="I63" s="174">
        <f>+I7+I26+I32+I35+I36+I43+I51+I60+I61+I25</f>
        <v>403353.457</v>
      </c>
      <c r="J63" s="202">
        <f>+J7+J26+J32+J35+J36+J43+J51+J60+J61+J25+J58</f>
        <v>430999.457</v>
      </c>
      <c r="K63" s="216">
        <f>+K7+K26+K32+K35+K36+K43+K51+K58</f>
        <v>22184</v>
      </c>
      <c r="L63" s="217">
        <f>+L7+L26+L32+L35+L36+L43+L51</f>
        <v>5462</v>
      </c>
      <c r="M63" s="217">
        <f>+M7+M26+M32+M35+M36+M43+M51+M60+M61+M25</f>
        <v>408181.457</v>
      </c>
      <c r="N63" s="218">
        <f>+N7+N26+N32+N35+N36+N43+N51+N60+N61+N25+N58</f>
        <v>435827.457</v>
      </c>
      <c r="O63" s="216">
        <f>+O7+O26+O32+O35+O36+O43+O51+O58</f>
        <v>22184</v>
      </c>
      <c r="P63" s="217">
        <f>+P7+P26+P32+P35+P36+P43+P51</f>
        <v>5462</v>
      </c>
      <c r="Q63" s="217">
        <f>+Q7+Q26+Q32+Q35+Q36+Q43+Q51+Q60+Q61+Q25</f>
        <v>419908.457</v>
      </c>
      <c r="R63" s="218">
        <f>+R7+R26+R32+R35+R36+R43+R51+R60+R61+R25+R58</f>
        <v>447554.457</v>
      </c>
    </row>
    <row r="64" spans="1:18" ht="16.5" customHeight="1" thickBot="1">
      <c r="A64" s="138"/>
      <c r="B64" s="144" t="s">
        <v>149</v>
      </c>
      <c r="C64" s="175">
        <f>+'[8]2012 működési mérleg'!F57</f>
        <v>170075.042</v>
      </c>
      <c r="D64" s="175">
        <f>+'[8]2012 működési mérleg'!G57</f>
        <v>98966.21334399999</v>
      </c>
      <c r="E64" s="143">
        <f>+'[8]2012 működési mérleg'!H57</f>
        <v>-269041</v>
      </c>
      <c r="F64" s="143">
        <f>SUM(C64:E64)</f>
        <v>0.25534399994648993</v>
      </c>
      <c r="G64" s="175">
        <v>175618</v>
      </c>
      <c r="H64" s="175">
        <v>100640</v>
      </c>
      <c r="I64" s="143">
        <f>-G64-H64</f>
        <v>-276258</v>
      </c>
      <c r="J64" s="198">
        <f>SUM(G64:I64)</f>
        <v>0</v>
      </c>
      <c r="K64" s="219">
        <v>177177</v>
      </c>
      <c r="L64" s="220">
        <v>99978</v>
      </c>
      <c r="M64" s="220">
        <f>-K64-L64</f>
        <v>-277155</v>
      </c>
      <c r="N64" s="221">
        <f>SUM(K64:M64)</f>
        <v>0</v>
      </c>
      <c r="O64" s="219">
        <v>179601</v>
      </c>
      <c r="P64" s="220">
        <v>99250</v>
      </c>
      <c r="Q64" s="220">
        <f>-O64-P64</f>
        <v>-278851</v>
      </c>
      <c r="R64" s="221">
        <f>SUM(O64:Q64)</f>
        <v>0</v>
      </c>
    </row>
    <row r="65" spans="1:18" s="156" customFormat="1" ht="21" customHeight="1" thickBot="1">
      <c r="A65" s="172"/>
      <c r="B65" s="173" t="s">
        <v>150</v>
      </c>
      <c r="C65" s="174">
        <f>SUM(C63:C64)</f>
        <v>191759.042</v>
      </c>
      <c r="D65" s="174">
        <f>SUM(D63:D64)</f>
        <v>104428.21334399999</v>
      </c>
      <c r="E65" s="174">
        <f>SUM(E63:E64)</f>
        <v>129503.457</v>
      </c>
      <c r="F65" s="174">
        <f>SUM(F63:F64)-1</f>
        <v>425689.71234399994</v>
      </c>
      <c r="G65" s="174">
        <f aca="true" t="shared" si="17" ref="G65:N65">SUM(G63:G64)</f>
        <v>197802</v>
      </c>
      <c r="H65" s="174">
        <f t="shared" si="17"/>
        <v>106102</v>
      </c>
      <c r="I65" s="174">
        <f t="shared" si="17"/>
        <v>127095.457</v>
      </c>
      <c r="J65" s="202">
        <f t="shared" si="17"/>
        <v>430999.457</v>
      </c>
      <c r="K65" s="216">
        <f t="shared" si="17"/>
        <v>199361</v>
      </c>
      <c r="L65" s="217">
        <f t="shared" si="17"/>
        <v>105440</v>
      </c>
      <c r="M65" s="217">
        <f>SUM(M63:M64)</f>
        <v>131026.457</v>
      </c>
      <c r="N65" s="218">
        <f t="shared" si="17"/>
        <v>435827.457</v>
      </c>
      <c r="O65" s="216">
        <f>SUM(O63:O64)</f>
        <v>201785</v>
      </c>
      <c r="P65" s="217">
        <f>SUM(P63:P64)</f>
        <v>104712</v>
      </c>
      <c r="Q65" s="217">
        <f>SUM(Q63:Q64)</f>
        <v>141057.457</v>
      </c>
      <c r="R65" s="218">
        <f>SUM(R63:R64)</f>
        <v>447554.457</v>
      </c>
    </row>
    <row r="66" spans="1:10" ht="14.25" customHeight="1">
      <c r="A66" s="176" t="s">
        <v>151</v>
      </c>
      <c r="B66" s="177" t="str">
        <f>+'2 2012_rend_ mérleg'!A77</f>
        <v>Pilisborosjenő, 2012.szeptember 30.</v>
      </c>
      <c r="C66" s="177"/>
      <c r="D66" s="177"/>
      <c r="E66" s="177"/>
      <c r="F66" s="177"/>
      <c r="G66" s="177"/>
      <c r="H66" s="178"/>
      <c r="I66" s="177"/>
      <c r="J66" s="179"/>
    </row>
    <row r="67" ht="15">
      <c r="E67" s="180"/>
    </row>
    <row r="68" ht="15">
      <c r="J68" s="181"/>
    </row>
    <row r="69" ht="15">
      <c r="J69" s="181"/>
    </row>
  </sheetData>
  <sheetProtection selectLockedCells="1" selectUnlockedCells="1"/>
  <mergeCells count="23">
    <mergeCell ref="O3:R3"/>
    <mergeCell ref="O4:O5"/>
    <mergeCell ref="P4:P5"/>
    <mergeCell ref="Q4:Q5"/>
    <mergeCell ref="R4:R5"/>
    <mergeCell ref="B1:J1"/>
    <mergeCell ref="H4:H5"/>
    <mergeCell ref="I4:I5"/>
    <mergeCell ref="J4:J5"/>
    <mergeCell ref="A2:J2"/>
    <mergeCell ref="A3:B5"/>
    <mergeCell ref="C3:F3"/>
    <mergeCell ref="G3:J3"/>
    <mergeCell ref="C4:C5"/>
    <mergeCell ref="D4:D5"/>
    <mergeCell ref="E4:E5"/>
    <mergeCell ref="F4:F5"/>
    <mergeCell ref="G4:G5"/>
    <mergeCell ref="K3:N3"/>
    <mergeCell ref="K4:K5"/>
    <mergeCell ref="L4:L5"/>
    <mergeCell ref="M4:M5"/>
    <mergeCell ref="N4:N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G45">
      <selection activeCell="Q58" sqref="Q58"/>
    </sheetView>
  </sheetViews>
  <sheetFormatPr defaultColWidth="9.25390625" defaultRowHeight="12.75"/>
  <cols>
    <col min="1" max="1" width="0" style="182" hidden="1" customWidth="1"/>
    <col min="2" max="2" width="37.625" style="183" customWidth="1"/>
    <col min="3" max="3" width="10.75390625" style="184" customWidth="1"/>
    <col min="4" max="6" width="10.75390625" style="182" customWidth="1"/>
    <col min="7" max="7" width="10.75390625" style="184" customWidth="1"/>
    <col min="8" max="10" width="10.75390625" style="182" customWidth="1"/>
    <col min="11" max="11" width="10.75390625" style="184" customWidth="1"/>
    <col min="12" max="14" width="10.75390625" style="182" customWidth="1"/>
    <col min="15" max="15" width="10.75390625" style="184" customWidth="1"/>
    <col min="16" max="18" width="10.75390625" style="182" customWidth="1"/>
    <col min="19" max="16384" width="9.25390625" style="182" customWidth="1"/>
  </cols>
  <sheetData>
    <row r="1" spans="2:15" ht="39" customHeight="1">
      <c r="B1" s="238" t="s">
        <v>152</v>
      </c>
      <c r="C1" s="238"/>
      <c r="D1" s="238"/>
      <c r="E1" s="238"/>
      <c r="F1" s="238"/>
      <c r="G1" s="238"/>
      <c r="H1" s="260"/>
      <c r="I1" s="260"/>
      <c r="J1" s="260"/>
      <c r="K1" s="182"/>
      <c r="O1" s="182"/>
    </row>
    <row r="2" spans="1:15" ht="34.5" customHeight="1">
      <c r="A2" s="261" t="s">
        <v>153</v>
      </c>
      <c r="B2" s="261"/>
      <c r="C2" s="261"/>
      <c r="D2" s="261"/>
      <c r="E2" s="261"/>
      <c r="F2" s="261"/>
      <c r="G2" s="262"/>
      <c r="H2" s="262"/>
      <c r="I2" s="262"/>
      <c r="J2" s="262"/>
      <c r="K2" s="182"/>
      <c r="O2" s="182"/>
    </row>
    <row r="3" spans="1:18" s="127" customFormat="1" ht="24.7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127" customFormat="1" ht="16.5" customHeight="1" thickBot="1">
      <c r="A4" s="258" t="s">
        <v>94</v>
      </c>
      <c r="B4" s="258"/>
      <c r="C4" s="231" t="s">
        <v>3</v>
      </c>
      <c r="D4" s="231"/>
      <c r="E4" s="231"/>
      <c r="F4" s="231"/>
      <c r="G4" s="231" t="s">
        <v>160</v>
      </c>
      <c r="H4" s="231"/>
      <c r="I4" s="231"/>
      <c r="J4" s="231"/>
      <c r="K4" s="231" t="s">
        <v>159</v>
      </c>
      <c r="L4" s="231"/>
      <c r="M4" s="231"/>
      <c r="N4" s="231"/>
      <c r="O4" s="231" t="s">
        <v>162</v>
      </c>
      <c r="P4" s="231"/>
      <c r="Q4" s="231"/>
      <c r="R4" s="231"/>
    </row>
    <row r="5" spans="1:18" s="127" customFormat="1" ht="16.5" customHeight="1" thickBot="1">
      <c r="A5" s="258"/>
      <c r="B5" s="258"/>
      <c r="C5" s="244" t="s">
        <v>9</v>
      </c>
      <c r="D5" s="244" t="s">
        <v>154</v>
      </c>
      <c r="E5" s="244" t="s">
        <v>10</v>
      </c>
      <c r="F5" s="244" t="s">
        <v>11</v>
      </c>
      <c r="G5" s="244" t="s">
        <v>9</v>
      </c>
      <c r="H5" s="244" t="s">
        <v>154</v>
      </c>
      <c r="I5" s="244" t="s">
        <v>10</v>
      </c>
      <c r="J5" s="244" t="s">
        <v>11</v>
      </c>
      <c r="K5" s="244" t="s">
        <v>9</v>
      </c>
      <c r="L5" s="244" t="s">
        <v>154</v>
      </c>
      <c r="M5" s="244" t="s">
        <v>10</v>
      </c>
      <c r="N5" s="244" t="s">
        <v>11</v>
      </c>
      <c r="O5" s="244" t="s">
        <v>9</v>
      </c>
      <c r="P5" s="244" t="s">
        <v>154</v>
      </c>
      <c r="Q5" s="244" t="s">
        <v>10</v>
      </c>
      <c r="R5" s="244" t="s">
        <v>11</v>
      </c>
    </row>
    <row r="6" spans="1:18" s="127" customFormat="1" ht="18" customHeight="1" thickBot="1">
      <c r="A6" s="258"/>
      <c r="B6" s="258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</row>
    <row r="7" spans="1:18" s="127" customFormat="1" ht="18" customHeight="1">
      <c r="A7" s="133"/>
      <c r="B7" s="134" t="s">
        <v>14</v>
      </c>
      <c r="C7" s="135"/>
      <c r="D7" s="136"/>
      <c r="E7" s="137">
        <v>0</v>
      </c>
      <c r="F7" s="137">
        <v>0</v>
      </c>
      <c r="G7" s="135"/>
      <c r="H7" s="136"/>
      <c r="I7" s="137">
        <v>0</v>
      </c>
      <c r="J7" s="137">
        <v>0</v>
      </c>
      <c r="K7" s="135"/>
      <c r="L7" s="136"/>
      <c r="M7" s="137">
        <v>0</v>
      </c>
      <c r="N7" s="137">
        <v>0</v>
      </c>
      <c r="O7" s="135"/>
      <c r="P7" s="136"/>
      <c r="Q7" s="137">
        <v>0</v>
      </c>
      <c r="R7" s="137">
        <v>0</v>
      </c>
    </row>
    <row r="8" spans="1:18" s="127" customFormat="1" ht="18" customHeight="1">
      <c r="A8" s="138"/>
      <c r="B8" s="139" t="s">
        <v>96</v>
      </c>
      <c r="C8" s="140">
        <f>SUM(C9:C19)</f>
        <v>0</v>
      </c>
      <c r="D8" s="140">
        <f>SUM(D9:D19)</f>
        <v>0</v>
      </c>
      <c r="E8" s="140">
        <f>SUM(E9:E19)</f>
        <v>28</v>
      </c>
      <c r="F8" s="140">
        <f aca="true" t="shared" si="0" ref="F8:F18">SUM(C8:E8)</f>
        <v>28</v>
      </c>
      <c r="G8" s="140">
        <f>SUM(G9:G19)</f>
        <v>0</v>
      </c>
      <c r="H8" s="140">
        <f>SUM(H9:H19)</f>
        <v>0</v>
      </c>
      <c r="I8" s="140">
        <f>SUM(I9:I19)</f>
        <v>28</v>
      </c>
      <c r="J8" s="140">
        <f aca="true" t="shared" si="1" ref="J8:J18">SUM(G8:I8)</f>
        <v>28</v>
      </c>
      <c r="K8" s="140">
        <f>SUM(K9:K19)</f>
        <v>0</v>
      </c>
      <c r="L8" s="140">
        <f>SUM(L9:L19)</f>
        <v>0</v>
      </c>
      <c r="M8" s="140">
        <f>SUM(M9:M19)</f>
        <v>28</v>
      </c>
      <c r="N8" s="140">
        <f aca="true" t="shared" si="2" ref="N8:N18">SUM(K8:M8)</f>
        <v>28</v>
      </c>
      <c r="O8" s="140">
        <f>SUM(O9:O19)</f>
        <v>0</v>
      </c>
      <c r="P8" s="140">
        <f>SUM(P9:P19)</f>
        <v>0</v>
      </c>
      <c r="Q8" s="140">
        <f>SUM(Q9:Q19)</f>
        <v>28</v>
      </c>
      <c r="R8" s="140">
        <f aca="true" t="shared" si="3" ref="R8:R18">SUM(O8:Q8)</f>
        <v>28</v>
      </c>
    </row>
    <row r="9" spans="1:18" s="127" customFormat="1" ht="18" customHeight="1">
      <c r="A9" s="138"/>
      <c r="B9" s="141" t="s">
        <v>97</v>
      </c>
      <c r="C9" s="150"/>
      <c r="D9" s="151"/>
      <c r="E9" s="143"/>
      <c r="F9" s="143">
        <f t="shared" si="0"/>
        <v>0</v>
      </c>
      <c r="G9" s="150"/>
      <c r="H9" s="151"/>
      <c r="I9" s="143"/>
      <c r="J9" s="143">
        <f t="shared" si="1"/>
        <v>0</v>
      </c>
      <c r="K9" s="150"/>
      <c r="L9" s="151"/>
      <c r="M9" s="143"/>
      <c r="N9" s="143">
        <f t="shared" si="2"/>
        <v>0</v>
      </c>
      <c r="O9" s="150"/>
      <c r="P9" s="151"/>
      <c r="Q9" s="143"/>
      <c r="R9" s="143">
        <f t="shared" si="3"/>
        <v>0</v>
      </c>
    </row>
    <row r="10" spans="1:18" s="127" customFormat="1" ht="18" customHeight="1">
      <c r="A10" s="138"/>
      <c r="B10" s="141" t="s">
        <v>98</v>
      </c>
      <c r="C10" s="150"/>
      <c r="D10" s="151"/>
      <c r="E10" s="143">
        <v>28</v>
      </c>
      <c r="F10" s="140">
        <f t="shared" si="0"/>
        <v>28</v>
      </c>
      <c r="G10" s="150"/>
      <c r="H10" s="151"/>
      <c r="I10" s="143">
        <v>28</v>
      </c>
      <c r="J10" s="140">
        <f t="shared" si="1"/>
        <v>28</v>
      </c>
      <c r="K10" s="150"/>
      <c r="L10" s="151"/>
      <c r="M10" s="143">
        <v>28</v>
      </c>
      <c r="N10" s="140">
        <f t="shared" si="2"/>
        <v>28</v>
      </c>
      <c r="O10" s="150"/>
      <c r="P10" s="151"/>
      <c r="Q10" s="143">
        <v>28</v>
      </c>
      <c r="R10" s="140">
        <f t="shared" si="3"/>
        <v>28</v>
      </c>
    </row>
    <row r="11" spans="1:18" s="127" customFormat="1" ht="18" customHeight="1">
      <c r="A11" s="138"/>
      <c r="B11" s="141" t="s">
        <v>99</v>
      </c>
      <c r="C11" s="150"/>
      <c r="D11" s="151"/>
      <c r="E11" s="143"/>
      <c r="F11" s="143">
        <f t="shared" si="0"/>
        <v>0</v>
      </c>
      <c r="G11" s="150"/>
      <c r="H11" s="151"/>
      <c r="I11" s="143"/>
      <c r="J11" s="143">
        <f t="shared" si="1"/>
        <v>0</v>
      </c>
      <c r="K11" s="150"/>
      <c r="L11" s="151"/>
      <c r="M11" s="143"/>
      <c r="N11" s="143">
        <f t="shared" si="2"/>
        <v>0</v>
      </c>
      <c r="O11" s="150"/>
      <c r="P11" s="151"/>
      <c r="Q11" s="143"/>
      <c r="R11" s="143">
        <f t="shared" si="3"/>
        <v>0</v>
      </c>
    </row>
    <row r="12" spans="1:18" s="127" customFormat="1" ht="18" customHeight="1">
      <c r="A12" s="138">
        <v>682001</v>
      </c>
      <c r="B12" s="141" t="s">
        <v>100</v>
      </c>
      <c r="C12" s="150"/>
      <c r="D12" s="151"/>
      <c r="E12" s="143"/>
      <c r="F12" s="143">
        <f t="shared" si="0"/>
        <v>0</v>
      </c>
      <c r="G12" s="150"/>
      <c r="H12" s="151"/>
      <c r="I12" s="143"/>
      <c r="J12" s="143">
        <f t="shared" si="1"/>
        <v>0</v>
      </c>
      <c r="K12" s="150"/>
      <c r="L12" s="151"/>
      <c r="M12" s="143"/>
      <c r="N12" s="143">
        <f t="shared" si="2"/>
        <v>0</v>
      </c>
      <c r="O12" s="150"/>
      <c r="P12" s="151"/>
      <c r="Q12" s="143"/>
      <c r="R12" s="143">
        <f t="shared" si="3"/>
        <v>0</v>
      </c>
    </row>
    <row r="13" spans="1:18" s="127" customFormat="1" ht="18" customHeight="1">
      <c r="A13" s="138">
        <v>682002</v>
      </c>
      <c r="B13" s="141" t="s">
        <v>101</v>
      </c>
      <c r="C13" s="150"/>
      <c r="D13" s="151"/>
      <c r="E13" s="143"/>
      <c r="F13" s="143">
        <f t="shared" si="0"/>
        <v>0</v>
      </c>
      <c r="G13" s="150"/>
      <c r="H13" s="151"/>
      <c r="I13" s="185">
        <v>0</v>
      </c>
      <c r="J13" s="143">
        <f t="shared" si="1"/>
        <v>0</v>
      </c>
      <c r="K13" s="150"/>
      <c r="L13" s="151"/>
      <c r="M13" s="185">
        <v>0</v>
      </c>
      <c r="N13" s="143">
        <f t="shared" si="2"/>
        <v>0</v>
      </c>
      <c r="O13" s="150"/>
      <c r="P13" s="151"/>
      <c r="Q13" s="185">
        <v>0</v>
      </c>
      <c r="R13" s="143">
        <f t="shared" si="3"/>
        <v>0</v>
      </c>
    </row>
    <row r="14" spans="1:18" s="127" customFormat="1" ht="18" customHeight="1">
      <c r="A14" s="138">
        <v>842421</v>
      </c>
      <c r="B14" s="144" t="s">
        <v>102</v>
      </c>
      <c r="C14" s="186"/>
      <c r="D14" s="142"/>
      <c r="E14" s="143"/>
      <c r="F14" s="143">
        <f t="shared" si="0"/>
        <v>0</v>
      </c>
      <c r="G14" s="186"/>
      <c r="H14" s="142"/>
      <c r="I14" s="185"/>
      <c r="J14" s="143">
        <f t="shared" si="1"/>
        <v>0</v>
      </c>
      <c r="K14" s="186"/>
      <c r="L14" s="142"/>
      <c r="M14" s="185"/>
      <c r="N14" s="143">
        <f t="shared" si="2"/>
        <v>0</v>
      </c>
      <c r="O14" s="186"/>
      <c r="P14" s="142"/>
      <c r="Q14" s="185"/>
      <c r="R14" s="143">
        <f t="shared" si="3"/>
        <v>0</v>
      </c>
    </row>
    <row r="15" spans="1:18" s="127" customFormat="1" ht="18" customHeight="1" hidden="1">
      <c r="A15" s="138">
        <v>581100</v>
      </c>
      <c r="B15" s="144" t="s">
        <v>103</v>
      </c>
      <c r="C15" s="186"/>
      <c r="D15" s="142"/>
      <c r="E15" s="143"/>
      <c r="F15" s="143">
        <f t="shared" si="0"/>
        <v>0</v>
      </c>
      <c r="G15" s="186"/>
      <c r="H15" s="142"/>
      <c r="I15" s="185"/>
      <c r="J15" s="143">
        <f t="shared" si="1"/>
        <v>0</v>
      </c>
      <c r="K15" s="186"/>
      <c r="L15" s="142"/>
      <c r="M15" s="185"/>
      <c r="N15" s="143">
        <f t="shared" si="2"/>
        <v>0</v>
      </c>
      <c r="O15" s="186"/>
      <c r="P15" s="142"/>
      <c r="Q15" s="185"/>
      <c r="R15" s="143">
        <f t="shared" si="3"/>
        <v>0</v>
      </c>
    </row>
    <row r="16" spans="1:18" s="127" customFormat="1" ht="18" customHeight="1">
      <c r="A16" s="138">
        <v>581400</v>
      </c>
      <c r="B16" s="144" t="s">
        <v>104</v>
      </c>
      <c r="C16" s="186"/>
      <c r="D16" s="142"/>
      <c r="E16" s="143"/>
      <c r="F16" s="143">
        <f t="shared" si="0"/>
        <v>0</v>
      </c>
      <c r="G16" s="186"/>
      <c r="H16" s="142"/>
      <c r="I16" s="185"/>
      <c r="J16" s="143">
        <f t="shared" si="1"/>
        <v>0</v>
      </c>
      <c r="K16" s="186"/>
      <c r="L16" s="142"/>
      <c r="M16" s="185"/>
      <c r="N16" s="143">
        <f t="shared" si="2"/>
        <v>0</v>
      </c>
      <c r="O16" s="186"/>
      <c r="P16" s="142"/>
      <c r="Q16" s="185"/>
      <c r="R16" s="143">
        <f t="shared" si="3"/>
        <v>0</v>
      </c>
    </row>
    <row r="17" spans="1:18" s="127" customFormat="1" ht="18" customHeight="1">
      <c r="A17" s="138">
        <v>841126</v>
      </c>
      <c r="B17" s="144" t="s">
        <v>105</v>
      </c>
      <c r="C17" s="186"/>
      <c r="D17" s="142"/>
      <c r="E17" s="143"/>
      <c r="F17" s="143">
        <f t="shared" si="0"/>
        <v>0</v>
      </c>
      <c r="G17" s="186"/>
      <c r="H17" s="142"/>
      <c r="I17" s="185"/>
      <c r="J17" s="143">
        <f t="shared" si="1"/>
        <v>0</v>
      </c>
      <c r="K17" s="186"/>
      <c r="L17" s="142"/>
      <c r="M17" s="185"/>
      <c r="N17" s="143">
        <f t="shared" si="2"/>
        <v>0</v>
      </c>
      <c r="O17" s="186"/>
      <c r="P17" s="142"/>
      <c r="Q17" s="185"/>
      <c r="R17" s="143">
        <f t="shared" si="3"/>
        <v>0</v>
      </c>
    </row>
    <row r="18" spans="1:18" s="127" customFormat="1" ht="18" customHeight="1">
      <c r="A18" s="138">
        <v>370000</v>
      </c>
      <c r="B18" s="144" t="s">
        <v>108</v>
      </c>
      <c r="C18" s="186"/>
      <c r="D18" s="142"/>
      <c r="E18" s="143">
        <v>0</v>
      </c>
      <c r="F18" s="143">
        <f t="shared" si="0"/>
        <v>0</v>
      </c>
      <c r="G18" s="186"/>
      <c r="H18" s="142"/>
      <c r="I18" s="185">
        <v>0</v>
      </c>
      <c r="J18" s="143">
        <f t="shared" si="1"/>
        <v>0</v>
      </c>
      <c r="K18" s="186"/>
      <c r="L18" s="142"/>
      <c r="M18" s="185">
        <v>0</v>
      </c>
      <c r="N18" s="143">
        <f t="shared" si="2"/>
        <v>0</v>
      </c>
      <c r="O18" s="186"/>
      <c r="P18" s="142"/>
      <c r="Q18" s="185">
        <v>0</v>
      </c>
      <c r="R18" s="143">
        <f t="shared" si="3"/>
        <v>0</v>
      </c>
    </row>
    <row r="19" spans="1:18" s="127" customFormat="1" ht="18" customHeight="1">
      <c r="A19" s="138"/>
      <c r="B19" s="141" t="s">
        <v>109</v>
      </c>
      <c r="C19" s="150"/>
      <c r="D19" s="151"/>
      <c r="E19" s="143"/>
      <c r="F19" s="143"/>
      <c r="G19" s="150"/>
      <c r="H19" s="151"/>
      <c r="I19" s="143"/>
      <c r="J19" s="143"/>
      <c r="K19" s="150"/>
      <c r="L19" s="151"/>
      <c r="M19" s="143"/>
      <c r="N19" s="143"/>
      <c r="O19" s="150"/>
      <c r="P19" s="151"/>
      <c r="Q19" s="143"/>
      <c r="R19" s="143"/>
    </row>
    <row r="20" spans="1:18" s="127" customFormat="1" ht="18" customHeight="1">
      <c r="A20" s="138"/>
      <c r="B20" s="152" t="s">
        <v>16</v>
      </c>
      <c r="C20" s="140">
        <f aca="true" t="shared" si="4" ref="C20:J20">SUM(C21:C23)</f>
        <v>0</v>
      </c>
      <c r="D20" s="140">
        <f t="shared" si="4"/>
        <v>0</v>
      </c>
      <c r="E20" s="140">
        <f t="shared" si="4"/>
        <v>0</v>
      </c>
      <c r="F20" s="140">
        <f t="shared" si="4"/>
        <v>0</v>
      </c>
      <c r="G20" s="140">
        <f t="shared" si="4"/>
        <v>0</v>
      </c>
      <c r="H20" s="140">
        <f t="shared" si="4"/>
        <v>0</v>
      </c>
      <c r="I20" s="140">
        <f t="shared" si="4"/>
        <v>0</v>
      </c>
      <c r="J20" s="140">
        <f t="shared" si="4"/>
        <v>0</v>
      </c>
      <c r="K20" s="140">
        <f>SUM(K21:K23)</f>
        <v>0</v>
      </c>
      <c r="L20" s="140">
        <f>SUM(L21:L23)</f>
        <v>0</v>
      </c>
      <c r="M20" s="140">
        <f>SUM(M21:M23)</f>
        <v>0</v>
      </c>
      <c r="N20" s="140">
        <f>SUM(N21:N23)</f>
        <v>0</v>
      </c>
      <c r="O20" s="140">
        <f>SUM(O21:O23)</f>
        <v>0</v>
      </c>
      <c r="P20" s="140">
        <f>SUM(P21:P23)</f>
        <v>0</v>
      </c>
      <c r="Q20" s="140">
        <f>SUM(Q21:Q23)</f>
        <v>0</v>
      </c>
      <c r="R20" s="140">
        <f>SUM(R21:R23)</f>
        <v>0</v>
      </c>
    </row>
    <row r="21" spans="1:18" s="127" customFormat="1" ht="18" customHeight="1">
      <c r="A21" s="138"/>
      <c r="B21" s="141" t="s">
        <v>110</v>
      </c>
      <c r="C21" s="150"/>
      <c r="D21" s="151"/>
      <c r="E21" s="143"/>
      <c r="F21" s="143"/>
      <c r="G21" s="150"/>
      <c r="H21" s="151"/>
      <c r="I21" s="143"/>
      <c r="J21" s="143"/>
      <c r="K21" s="150"/>
      <c r="L21" s="151"/>
      <c r="M21" s="143"/>
      <c r="N21" s="143"/>
      <c r="O21" s="150"/>
      <c r="P21" s="151"/>
      <c r="Q21" s="143"/>
      <c r="R21" s="143"/>
    </row>
    <row r="22" spans="1:18" s="127" customFormat="1" ht="18" customHeight="1">
      <c r="A22" s="138"/>
      <c r="B22" s="141" t="s">
        <v>111</v>
      </c>
      <c r="C22" s="150"/>
      <c r="D22" s="151"/>
      <c r="E22" s="143"/>
      <c r="F22" s="143"/>
      <c r="G22" s="150"/>
      <c r="H22" s="151"/>
      <c r="I22" s="143"/>
      <c r="J22" s="143"/>
      <c r="K22" s="150"/>
      <c r="L22" s="151"/>
      <c r="M22" s="143"/>
      <c r="N22" s="143"/>
      <c r="O22" s="150"/>
      <c r="P22" s="151"/>
      <c r="Q22" s="143"/>
      <c r="R22" s="143"/>
    </row>
    <row r="23" spans="1:18" s="127" customFormat="1" ht="18" customHeight="1">
      <c r="A23" s="138"/>
      <c r="B23" s="141" t="s">
        <v>112</v>
      </c>
      <c r="C23" s="150"/>
      <c r="D23" s="151"/>
      <c r="E23" s="143">
        <f>+E19*0.25</f>
        <v>0</v>
      </c>
      <c r="F23" s="143">
        <f>+F19*0.25</f>
        <v>0</v>
      </c>
      <c r="G23" s="150"/>
      <c r="H23" s="151"/>
      <c r="I23" s="143">
        <f>+I19*0.25</f>
        <v>0</v>
      </c>
      <c r="J23" s="143">
        <f>+J19*0.25</f>
        <v>0</v>
      </c>
      <c r="K23" s="150"/>
      <c r="L23" s="151"/>
      <c r="M23" s="143">
        <f>+M19*0.25</f>
        <v>0</v>
      </c>
      <c r="N23" s="143">
        <f>+N19*0.25</f>
        <v>0</v>
      </c>
      <c r="O23" s="150"/>
      <c r="P23" s="151"/>
      <c r="Q23" s="143">
        <f>+Q19*0.25</f>
        <v>0</v>
      </c>
      <c r="R23" s="143">
        <f>+R19*0.25</f>
        <v>0</v>
      </c>
    </row>
    <row r="24" spans="1:18" s="156" customFormat="1" ht="18" customHeight="1">
      <c r="A24" s="153"/>
      <c r="B24" s="139" t="s">
        <v>113</v>
      </c>
      <c r="C24" s="154"/>
      <c r="D24" s="155"/>
      <c r="E24" s="140">
        <v>0</v>
      </c>
      <c r="F24" s="140">
        <v>0</v>
      </c>
      <c r="G24" s="154"/>
      <c r="H24" s="155"/>
      <c r="I24" s="140">
        <v>0</v>
      </c>
      <c r="J24" s="140">
        <v>0</v>
      </c>
      <c r="K24" s="154"/>
      <c r="L24" s="155"/>
      <c r="M24" s="140">
        <v>0</v>
      </c>
      <c r="N24" s="140">
        <v>0</v>
      </c>
      <c r="O24" s="154"/>
      <c r="P24" s="155"/>
      <c r="Q24" s="140">
        <v>0</v>
      </c>
      <c r="R24" s="140">
        <v>0</v>
      </c>
    </row>
    <row r="25" spans="1:18" s="127" customFormat="1" ht="18" customHeight="1">
      <c r="A25" s="138"/>
      <c r="B25" s="139" t="s">
        <v>20</v>
      </c>
      <c r="C25" s="140">
        <f aca="true" t="shared" si="5" ref="C25:J25">SUM(C26:C30)</f>
        <v>0</v>
      </c>
      <c r="D25" s="140">
        <f t="shared" si="5"/>
        <v>0</v>
      </c>
      <c r="E25" s="140">
        <f t="shared" si="5"/>
        <v>0</v>
      </c>
      <c r="F25" s="140">
        <f t="shared" si="5"/>
        <v>0</v>
      </c>
      <c r="G25" s="140">
        <f t="shared" si="5"/>
        <v>0</v>
      </c>
      <c r="H25" s="140">
        <f t="shared" si="5"/>
        <v>0</v>
      </c>
      <c r="I25" s="140">
        <f t="shared" si="5"/>
        <v>0</v>
      </c>
      <c r="J25" s="140">
        <f t="shared" si="5"/>
        <v>0</v>
      </c>
      <c r="K25" s="140">
        <f>SUM(K26:K30)</f>
        <v>0</v>
      </c>
      <c r="L25" s="140">
        <f>SUM(L26:L30)</f>
        <v>0</v>
      </c>
      <c r="M25" s="140">
        <f>SUM(M26:M30)</f>
        <v>0</v>
      </c>
      <c r="N25" s="140">
        <f>SUM(N26:N30)</f>
        <v>0</v>
      </c>
      <c r="O25" s="140">
        <f>SUM(O26:O30)</f>
        <v>0</v>
      </c>
      <c r="P25" s="140">
        <f>SUM(P26:P30)</f>
        <v>0</v>
      </c>
      <c r="Q25" s="140">
        <f>SUM(Q26:Q30)</f>
        <v>0</v>
      </c>
      <c r="R25" s="140">
        <f>SUM(R26:R30)</f>
        <v>0</v>
      </c>
    </row>
    <row r="26" spans="1:18" s="127" customFormat="1" ht="18" customHeight="1">
      <c r="A26" s="138"/>
      <c r="B26" s="141" t="s">
        <v>114</v>
      </c>
      <c r="C26" s="150"/>
      <c r="D26" s="151"/>
      <c r="E26" s="143"/>
      <c r="F26" s="143">
        <f>SUM(C26:E26)</f>
        <v>0</v>
      </c>
      <c r="G26" s="150"/>
      <c r="H26" s="151"/>
      <c r="I26" s="143"/>
      <c r="J26" s="143">
        <f>SUM(G26:I26)</f>
        <v>0</v>
      </c>
      <c r="K26" s="150"/>
      <c r="L26" s="151"/>
      <c r="M26" s="143"/>
      <c r="N26" s="143">
        <f>SUM(K26:M26)</f>
        <v>0</v>
      </c>
      <c r="O26" s="150"/>
      <c r="P26" s="151"/>
      <c r="Q26" s="143"/>
      <c r="R26" s="143">
        <f>SUM(O26:Q26)</f>
        <v>0</v>
      </c>
    </row>
    <row r="27" spans="1:18" s="127" customFormat="1" ht="18" customHeight="1">
      <c r="A27" s="138"/>
      <c r="B27" s="141" t="s">
        <v>115</v>
      </c>
      <c r="C27" s="150"/>
      <c r="D27" s="151"/>
      <c r="E27" s="143"/>
      <c r="F27" s="143">
        <f>SUM(C27:E27)</f>
        <v>0</v>
      </c>
      <c r="G27" s="150"/>
      <c r="H27" s="151"/>
      <c r="I27" s="143"/>
      <c r="J27" s="143">
        <f>SUM(G27:I27)</f>
        <v>0</v>
      </c>
      <c r="K27" s="150"/>
      <c r="L27" s="151"/>
      <c r="M27" s="143"/>
      <c r="N27" s="143">
        <f>SUM(K27:M27)</f>
        <v>0</v>
      </c>
      <c r="O27" s="150"/>
      <c r="P27" s="151"/>
      <c r="Q27" s="143"/>
      <c r="R27" s="143">
        <f>SUM(O27:Q27)</f>
        <v>0</v>
      </c>
    </row>
    <row r="28" spans="1:18" s="127" customFormat="1" ht="18" customHeight="1">
      <c r="A28" s="138"/>
      <c r="B28" s="141" t="s">
        <v>116</v>
      </c>
      <c r="C28" s="150"/>
      <c r="D28" s="151"/>
      <c r="E28" s="143"/>
      <c r="F28" s="143">
        <f>SUM(C28:E28)</f>
        <v>0</v>
      </c>
      <c r="G28" s="150"/>
      <c r="H28" s="151"/>
      <c r="I28" s="143"/>
      <c r="J28" s="143">
        <f>SUM(G28:I28)</f>
        <v>0</v>
      </c>
      <c r="K28" s="150"/>
      <c r="L28" s="151"/>
      <c r="M28" s="143"/>
      <c r="N28" s="143">
        <f>SUM(K28:M28)</f>
        <v>0</v>
      </c>
      <c r="O28" s="150"/>
      <c r="P28" s="151"/>
      <c r="Q28" s="143"/>
      <c r="R28" s="143">
        <f>SUM(O28:Q28)</f>
        <v>0</v>
      </c>
    </row>
    <row r="29" spans="1:18" s="127" customFormat="1" ht="18" customHeight="1">
      <c r="A29" s="138"/>
      <c r="B29" s="141" t="s">
        <v>117</v>
      </c>
      <c r="C29" s="150"/>
      <c r="D29" s="151"/>
      <c r="E29" s="143"/>
      <c r="F29" s="143">
        <f>SUM(C29:E29)</f>
        <v>0</v>
      </c>
      <c r="G29" s="150"/>
      <c r="H29" s="151"/>
      <c r="I29" s="143"/>
      <c r="J29" s="143">
        <f>SUM(G29:I29)</f>
        <v>0</v>
      </c>
      <c r="K29" s="150"/>
      <c r="L29" s="151"/>
      <c r="M29" s="143"/>
      <c r="N29" s="143">
        <f>SUM(K29:M29)</f>
        <v>0</v>
      </c>
      <c r="O29" s="150"/>
      <c r="P29" s="151"/>
      <c r="Q29" s="143"/>
      <c r="R29" s="143">
        <f>SUM(O29:Q29)</f>
        <v>0</v>
      </c>
    </row>
    <row r="30" spans="1:18" s="127" customFormat="1" ht="18" customHeight="1">
      <c r="A30" s="138"/>
      <c r="B30" s="141" t="s">
        <v>118</v>
      </c>
      <c r="C30" s="150"/>
      <c r="D30" s="151"/>
      <c r="E30" s="143"/>
      <c r="F30" s="143">
        <f>SUM(C30:E30)</f>
        <v>0</v>
      </c>
      <c r="G30" s="150"/>
      <c r="H30" s="151"/>
      <c r="I30" s="143"/>
      <c r="J30" s="143">
        <f>SUM(G30:I30)</f>
        <v>0</v>
      </c>
      <c r="K30" s="150"/>
      <c r="L30" s="151"/>
      <c r="M30" s="143"/>
      <c r="N30" s="143">
        <f>SUM(K30:M30)</f>
        <v>0</v>
      </c>
      <c r="O30" s="150"/>
      <c r="P30" s="151"/>
      <c r="Q30" s="143"/>
      <c r="R30" s="143">
        <f>SUM(O30:Q30)</f>
        <v>0</v>
      </c>
    </row>
    <row r="31" spans="1:18" s="127" customFormat="1" ht="18" customHeight="1">
      <c r="A31" s="138"/>
      <c r="B31" s="139" t="s">
        <v>119</v>
      </c>
      <c r="C31" s="140">
        <f aca="true" t="shared" si="6" ref="C31:J31">SUM(C32:C33)</f>
        <v>0</v>
      </c>
      <c r="D31" s="140">
        <f t="shared" si="6"/>
        <v>0</v>
      </c>
      <c r="E31" s="140">
        <f t="shared" si="6"/>
        <v>0</v>
      </c>
      <c r="F31" s="140">
        <f t="shared" si="6"/>
        <v>0</v>
      </c>
      <c r="G31" s="140">
        <f t="shared" si="6"/>
        <v>0</v>
      </c>
      <c r="H31" s="140">
        <f t="shared" si="6"/>
        <v>0</v>
      </c>
      <c r="I31" s="140">
        <f t="shared" si="6"/>
        <v>0</v>
      </c>
      <c r="J31" s="140">
        <f t="shared" si="6"/>
        <v>0</v>
      </c>
      <c r="K31" s="140">
        <f>SUM(K32:K33)</f>
        <v>0</v>
      </c>
      <c r="L31" s="140">
        <f>SUM(L32:L33)</f>
        <v>0</v>
      </c>
      <c r="M31" s="140">
        <f>SUM(M32:M33)</f>
        <v>0</v>
      </c>
      <c r="N31" s="140">
        <f>SUM(N32:N33)</f>
        <v>0</v>
      </c>
      <c r="O31" s="140">
        <f>SUM(O32:O33)</f>
        <v>0</v>
      </c>
      <c r="P31" s="140">
        <f>SUM(P32:P33)</f>
        <v>0</v>
      </c>
      <c r="Q31" s="140">
        <f>SUM(Q32:Q33)</f>
        <v>0</v>
      </c>
      <c r="R31" s="140">
        <f>SUM(R32:R33)</f>
        <v>0</v>
      </c>
    </row>
    <row r="32" spans="1:18" s="127" customFormat="1" ht="18" customHeight="1">
      <c r="A32" s="138"/>
      <c r="B32" s="141" t="s">
        <v>120</v>
      </c>
      <c r="C32" s="150"/>
      <c r="D32" s="151"/>
      <c r="E32" s="143"/>
      <c r="F32" s="143">
        <f>SUM(C32:E32)</f>
        <v>0</v>
      </c>
      <c r="G32" s="150"/>
      <c r="H32" s="151"/>
      <c r="I32" s="143"/>
      <c r="J32" s="143">
        <f>SUM(G32:I32)</f>
        <v>0</v>
      </c>
      <c r="K32" s="150"/>
      <c r="L32" s="151"/>
      <c r="M32" s="143"/>
      <c r="N32" s="143">
        <f>SUM(K32:M32)</f>
        <v>0</v>
      </c>
      <c r="O32" s="150"/>
      <c r="P32" s="151"/>
      <c r="Q32" s="143"/>
      <c r="R32" s="143">
        <f>SUM(O32:Q32)</f>
        <v>0</v>
      </c>
    </row>
    <row r="33" spans="1:18" s="127" customFormat="1" ht="18" customHeight="1">
      <c r="A33" s="138"/>
      <c r="B33" s="141" t="s">
        <v>121</v>
      </c>
      <c r="C33" s="150"/>
      <c r="D33" s="151"/>
      <c r="E33" s="143"/>
      <c r="F33" s="143">
        <f>SUM(C33:E33)</f>
        <v>0</v>
      </c>
      <c r="G33" s="150"/>
      <c r="H33" s="151"/>
      <c r="I33" s="143"/>
      <c r="J33" s="143">
        <f>SUM(G33:I33)</f>
        <v>0</v>
      </c>
      <c r="K33" s="150"/>
      <c r="L33" s="151"/>
      <c r="M33" s="143"/>
      <c r="N33" s="143">
        <f>SUM(K33:M33)</f>
        <v>0</v>
      </c>
      <c r="O33" s="150"/>
      <c r="P33" s="151"/>
      <c r="Q33" s="143"/>
      <c r="R33" s="143">
        <f>SUM(O33:Q33)</f>
        <v>0</v>
      </c>
    </row>
    <row r="34" spans="1:18" s="127" customFormat="1" ht="18" customHeight="1">
      <c r="A34" s="138"/>
      <c r="B34" s="139" t="s">
        <v>122</v>
      </c>
      <c r="C34" s="140"/>
      <c r="D34" s="140"/>
      <c r="E34" s="140"/>
      <c r="F34" s="140">
        <f>SUM(F35:F36)</f>
        <v>0</v>
      </c>
      <c r="G34" s="140"/>
      <c r="H34" s="140"/>
      <c r="I34" s="140"/>
      <c r="J34" s="140">
        <f>SUM(J35:J36)</f>
        <v>0</v>
      </c>
      <c r="K34" s="140"/>
      <c r="L34" s="140"/>
      <c r="M34" s="140"/>
      <c r="N34" s="140">
        <f>SUM(N35:N36)</f>
        <v>0</v>
      </c>
      <c r="O34" s="140"/>
      <c r="P34" s="140"/>
      <c r="Q34" s="140"/>
      <c r="R34" s="140">
        <f>SUM(R35:R36)</f>
        <v>0</v>
      </c>
    </row>
    <row r="35" spans="1:18" s="127" customFormat="1" ht="18" customHeight="1">
      <c r="A35" s="138"/>
      <c r="B35" s="139" t="s">
        <v>123</v>
      </c>
      <c r="C35" s="157">
        <f>SUM(C36:C41)</f>
        <v>0</v>
      </c>
      <c r="D35" s="157">
        <f>SUM(D36:D41)</f>
        <v>0</v>
      </c>
      <c r="E35" s="157">
        <f>SUM(E36:E41)</f>
        <v>0</v>
      </c>
      <c r="F35" s="140">
        <f>SUM(F36:F37)</f>
        <v>0</v>
      </c>
      <c r="G35" s="157">
        <f>SUM(G36:G41)</f>
        <v>0</v>
      </c>
      <c r="H35" s="157">
        <f>SUM(H36:H41)</f>
        <v>0</v>
      </c>
      <c r="I35" s="157">
        <f>SUM(I36:I41)</f>
        <v>0</v>
      </c>
      <c r="J35" s="140">
        <f>SUM(J36:J37)</f>
        <v>0</v>
      </c>
      <c r="K35" s="157">
        <f>SUM(K36:K41)</f>
        <v>0</v>
      </c>
      <c r="L35" s="157">
        <f>SUM(L36:L41)</f>
        <v>0</v>
      </c>
      <c r="M35" s="157">
        <f>SUM(M36:M41)</f>
        <v>0</v>
      </c>
      <c r="N35" s="140">
        <f>SUM(N36:N37)</f>
        <v>0</v>
      </c>
      <c r="O35" s="157">
        <f>SUM(O36:O41)</f>
        <v>0</v>
      </c>
      <c r="P35" s="157">
        <f>SUM(P36:P41)</f>
        <v>0</v>
      </c>
      <c r="Q35" s="157">
        <f>SUM(Q36:Q41)</f>
        <v>0</v>
      </c>
      <c r="R35" s="140">
        <f>SUM(R36:R37)</f>
        <v>0</v>
      </c>
    </row>
    <row r="36" spans="1:18" s="127" customFormat="1" ht="18" customHeight="1">
      <c r="A36" s="138"/>
      <c r="B36" s="144" t="s">
        <v>124</v>
      </c>
      <c r="C36" s="186"/>
      <c r="D36" s="142"/>
      <c r="E36" s="143"/>
      <c r="F36" s="143">
        <f aca="true" t="shared" si="7" ref="F36:F41">SUM(C36:E36)</f>
        <v>0</v>
      </c>
      <c r="G36" s="186"/>
      <c r="H36" s="142"/>
      <c r="I36" s="143"/>
      <c r="J36" s="143">
        <f aca="true" t="shared" si="8" ref="J36:J41">SUM(G36:I36)</f>
        <v>0</v>
      </c>
      <c r="K36" s="186"/>
      <c r="L36" s="142"/>
      <c r="M36" s="143"/>
      <c r="N36" s="143">
        <f aca="true" t="shared" si="9" ref="N36:N41">SUM(K36:M36)</f>
        <v>0</v>
      </c>
      <c r="O36" s="186"/>
      <c r="P36" s="142"/>
      <c r="Q36" s="143"/>
      <c r="R36" s="143">
        <f aca="true" t="shared" si="10" ref="R36:R41">SUM(O36:Q36)</f>
        <v>0</v>
      </c>
    </row>
    <row r="37" spans="1:18" s="127" customFormat="1" ht="18" customHeight="1">
      <c r="A37" s="138"/>
      <c r="B37" s="144" t="s">
        <v>125</v>
      </c>
      <c r="C37" s="186"/>
      <c r="D37" s="142"/>
      <c r="E37" s="143"/>
      <c r="F37" s="143">
        <f t="shared" si="7"/>
        <v>0</v>
      </c>
      <c r="G37" s="186"/>
      <c r="H37" s="142"/>
      <c r="I37" s="143"/>
      <c r="J37" s="143">
        <f t="shared" si="8"/>
        <v>0</v>
      </c>
      <c r="K37" s="186"/>
      <c r="L37" s="142"/>
      <c r="M37" s="143"/>
      <c r="N37" s="143">
        <f t="shared" si="9"/>
        <v>0</v>
      </c>
      <c r="O37" s="186"/>
      <c r="P37" s="142"/>
      <c r="Q37" s="143"/>
      <c r="R37" s="143">
        <f t="shared" si="10"/>
        <v>0</v>
      </c>
    </row>
    <row r="38" spans="1:18" s="127" customFormat="1" ht="18" customHeight="1" hidden="1">
      <c r="A38" s="138"/>
      <c r="B38" s="141" t="s">
        <v>126</v>
      </c>
      <c r="C38" s="150"/>
      <c r="D38" s="151"/>
      <c r="E38" s="143"/>
      <c r="F38" s="143">
        <f t="shared" si="7"/>
        <v>0</v>
      </c>
      <c r="G38" s="150"/>
      <c r="H38" s="151"/>
      <c r="I38" s="143"/>
      <c r="J38" s="143">
        <f t="shared" si="8"/>
        <v>0</v>
      </c>
      <c r="K38" s="150"/>
      <c r="L38" s="151"/>
      <c r="M38" s="143"/>
      <c r="N38" s="143">
        <f t="shared" si="9"/>
        <v>0</v>
      </c>
      <c r="O38" s="150"/>
      <c r="P38" s="151"/>
      <c r="Q38" s="143"/>
      <c r="R38" s="143">
        <f t="shared" si="10"/>
        <v>0</v>
      </c>
    </row>
    <row r="39" spans="1:18" s="127" customFormat="1" ht="18" customHeight="1">
      <c r="A39" s="138"/>
      <c r="B39" s="141" t="s">
        <v>127</v>
      </c>
      <c r="C39" s="150"/>
      <c r="D39" s="151"/>
      <c r="E39" s="143"/>
      <c r="F39" s="143">
        <f t="shared" si="7"/>
        <v>0</v>
      </c>
      <c r="G39" s="150"/>
      <c r="H39" s="151"/>
      <c r="I39" s="143"/>
      <c r="J39" s="143">
        <f t="shared" si="8"/>
        <v>0</v>
      </c>
      <c r="K39" s="150"/>
      <c r="L39" s="151"/>
      <c r="M39" s="143"/>
      <c r="N39" s="143">
        <f t="shared" si="9"/>
        <v>0</v>
      </c>
      <c r="O39" s="150"/>
      <c r="P39" s="151"/>
      <c r="Q39" s="143"/>
      <c r="R39" s="143">
        <f t="shared" si="10"/>
        <v>0</v>
      </c>
    </row>
    <row r="40" spans="1:18" s="127" customFormat="1" ht="18" customHeight="1">
      <c r="A40" s="138"/>
      <c r="B40" s="144" t="s">
        <v>128</v>
      </c>
      <c r="C40" s="186"/>
      <c r="D40" s="142"/>
      <c r="E40" s="143"/>
      <c r="F40" s="143">
        <f t="shared" si="7"/>
        <v>0</v>
      </c>
      <c r="G40" s="186"/>
      <c r="H40" s="142"/>
      <c r="I40" s="143"/>
      <c r="J40" s="143">
        <f t="shared" si="8"/>
        <v>0</v>
      </c>
      <c r="K40" s="186"/>
      <c r="L40" s="142"/>
      <c r="M40" s="143"/>
      <c r="N40" s="143">
        <f t="shared" si="9"/>
        <v>0</v>
      </c>
      <c r="O40" s="186"/>
      <c r="P40" s="142"/>
      <c r="Q40" s="143"/>
      <c r="R40" s="143">
        <f t="shared" si="10"/>
        <v>0</v>
      </c>
    </row>
    <row r="41" spans="1:18" s="127" customFormat="1" ht="18" customHeight="1">
      <c r="A41" s="138"/>
      <c r="B41" s="144" t="s">
        <v>129</v>
      </c>
      <c r="C41" s="186"/>
      <c r="D41" s="142"/>
      <c r="E41" s="143"/>
      <c r="F41" s="143">
        <f t="shared" si="7"/>
        <v>0</v>
      </c>
      <c r="G41" s="186"/>
      <c r="H41" s="142"/>
      <c r="I41" s="143"/>
      <c r="J41" s="143">
        <f t="shared" si="8"/>
        <v>0</v>
      </c>
      <c r="K41" s="186"/>
      <c r="L41" s="142"/>
      <c r="M41" s="143"/>
      <c r="N41" s="143">
        <f t="shared" si="9"/>
        <v>0</v>
      </c>
      <c r="O41" s="186"/>
      <c r="P41" s="142"/>
      <c r="Q41" s="143"/>
      <c r="R41" s="143">
        <f t="shared" si="10"/>
        <v>0</v>
      </c>
    </row>
    <row r="42" spans="1:18" s="127" customFormat="1" ht="18" customHeight="1">
      <c r="A42" s="138"/>
      <c r="B42" s="139" t="s">
        <v>130</v>
      </c>
      <c r="C42" s="140">
        <f aca="true" t="shared" si="11" ref="C42:J42">SUM(C43:C46)</f>
        <v>0</v>
      </c>
      <c r="D42" s="140">
        <f t="shared" si="11"/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>SUM(K43:K46)</f>
        <v>0</v>
      </c>
      <c r="L42" s="140">
        <f>SUM(L43:L46)</f>
        <v>0</v>
      </c>
      <c r="M42" s="140">
        <f>SUM(M43:M46)</f>
        <v>0</v>
      </c>
      <c r="N42" s="140">
        <f>SUM(N43:N46)</f>
        <v>0</v>
      </c>
      <c r="O42" s="140">
        <f>SUM(O43:O46)</f>
        <v>0</v>
      </c>
      <c r="P42" s="140">
        <f>SUM(P43:P46)</f>
        <v>0</v>
      </c>
      <c r="Q42" s="140">
        <f>SUM(Q43:Q46)</f>
        <v>0</v>
      </c>
      <c r="R42" s="140">
        <f>SUM(R43:R46)</f>
        <v>0</v>
      </c>
    </row>
    <row r="43" spans="1:18" s="127" customFormat="1" ht="18" customHeight="1">
      <c r="A43" s="138"/>
      <c r="B43" s="144" t="s">
        <v>131</v>
      </c>
      <c r="C43" s="186"/>
      <c r="D43" s="142"/>
      <c r="E43" s="143"/>
      <c r="F43" s="143">
        <f>SUM(C43:E43)</f>
        <v>0</v>
      </c>
      <c r="G43" s="186"/>
      <c r="H43" s="142"/>
      <c r="I43" s="143"/>
      <c r="J43" s="143">
        <f>SUM(G43:I43)</f>
        <v>0</v>
      </c>
      <c r="K43" s="186"/>
      <c r="L43" s="142"/>
      <c r="M43" s="143"/>
      <c r="N43" s="143">
        <f>SUM(K43:M43)</f>
        <v>0</v>
      </c>
      <c r="O43" s="186"/>
      <c r="P43" s="142"/>
      <c r="Q43" s="143"/>
      <c r="R43" s="143">
        <f>SUM(O43:Q43)</f>
        <v>0</v>
      </c>
    </row>
    <row r="44" spans="1:18" s="127" customFormat="1" ht="18" customHeight="1">
      <c r="A44" s="138"/>
      <c r="B44" s="141" t="s">
        <v>132</v>
      </c>
      <c r="C44" s="150"/>
      <c r="D44" s="151"/>
      <c r="E44" s="143"/>
      <c r="F44" s="143">
        <f>SUM(C44:E44)</f>
        <v>0</v>
      </c>
      <c r="G44" s="150"/>
      <c r="H44" s="151"/>
      <c r="I44" s="143"/>
      <c r="J44" s="143">
        <f>SUM(G44:I44)</f>
        <v>0</v>
      </c>
      <c r="K44" s="150"/>
      <c r="L44" s="151"/>
      <c r="M44" s="143"/>
      <c r="N44" s="143">
        <f>SUM(K44:M44)</f>
        <v>0</v>
      </c>
      <c r="O44" s="150"/>
      <c r="P44" s="151"/>
      <c r="Q44" s="143"/>
      <c r="R44" s="143">
        <f>SUM(O44:Q44)</f>
        <v>0</v>
      </c>
    </row>
    <row r="45" spans="1:18" s="127" customFormat="1" ht="18" customHeight="1">
      <c r="A45" s="138"/>
      <c r="B45" s="144" t="s">
        <v>133</v>
      </c>
      <c r="C45" s="186"/>
      <c r="D45" s="142"/>
      <c r="E45" s="143"/>
      <c r="F45" s="143">
        <f>SUM(C45:E45)</f>
        <v>0</v>
      </c>
      <c r="G45" s="186"/>
      <c r="H45" s="142"/>
      <c r="I45" s="143"/>
      <c r="J45" s="143">
        <f>SUM(G45:I45)</f>
        <v>0</v>
      </c>
      <c r="K45" s="186"/>
      <c r="L45" s="142"/>
      <c r="M45" s="143"/>
      <c r="N45" s="143">
        <f>SUM(K45:M45)</f>
        <v>0</v>
      </c>
      <c r="O45" s="186"/>
      <c r="P45" s="142"/>
      <c r="Q45" s="143"/>
      <c r="R45" s="143">
        <f>SUM(O45:Q45)</f>
        <v>0</v>
      </c>
    </row>
    <row r="46" spans="1:18" s="127" customFormat="1" ht="18" customHeight="1">
      <c r="A46" s="138"/>
      <c r="B46" s="144" t="s">
        <v>134</v>
      </c>
      <c r="C46" s="186"/>
      <c r="D46" s="142"/>
      <c r="E46" s="143"/>
      <c r="F46" s="143">
        <f>SUM(C46:E46)</f>
        <v>0</v>
      </c>
      <c r="G46" s="186"/>
      <c r="H46" s="142"/>
      <c r="I46" s="143"/>
      <c r="J46" s="143">
        <f>SUM(G46:I46)</f>
        <v>0</v>
      </c>
      <c r="K46" s="186"/>
      <c r="L46" s="142"/>
      <c r="M46" s="143"/>
      <c r="N46" s="143">
        <f>SUM(K46:M46)</f>
        <v>0</v>
      </c>
      <c r="O46" s="186"/>
      <c r="P46" s="142"/>
      <c r="Q46" s="143"/>
      <c r="R46" s="143">
        <f>SUM(O46:Q46)</f>
        <v>0</v>
      </c>
    </row>
    <row r="47" spans="1:18" s="127" customFormat="1" ht="18" customHeight="1">
      <c r="A47" s="138"/>
      <c r="B47" s="139" t="s">
        <v>136</v>
      </c>
      <c r="C47" s="140">
        <f aca="true" t="shared" si="12" ref="C47:J47">SUM(C48:C52)</f>
        <v>0</v>
      </c>
      <c r="D47" s="140">
        <f t="shared" si="12"/>
        <v>0</v>
      </c>
      <c r="E47" s="140">
        <f t="shared" si="12"/>
        <v>0</v>
      </c>
      <c r="F47" s="140">
        <f t="shared" si="12"/>
        <v>0</v>
      </c>
      <c r="G47" s="140">
        <f t="shared" si="12"/>
        <v>0</v>
      </c>
      <c r="H47" s="140">
        <f t="shared" si="12"/>
        <v>0</v>
      </c>
      <c r="I47" s="140">
        <f t="shared" si="12"/>
        <v>0</v>
      </c>
      <c r="J47" s="140">
        <f t="shared" si="12"/>
        <v>0</v>
      </c>
      <c r="K47" s="140">
        <f>SUM(K48:K52)</f>
        <v>0</v>
      </c>
      <c r="L47" s="140">
        <f>SUM(L48:L52)</f>
        <v>0</v>
      </c>
      <c r="M47" s="140">
        <f>SUM(M48:M52)</f>
        <v>0</v>
      </c>
      <c r="N47" s="140">
        <f>SUM(N48:N52)</f>
        <v>0</v>
      </c>
      <c r="O47" s="140">
        <f>SUM(O48:O52)</f>
        <v>0</v>
      </c>
      <c r="P47" s="140">
        <f>SUM(P48:P52)</f>
        <v>0</v>
      </c>
      <c r="Q47" s="140">
        <f>SUM(Q48:Q52)</f>
        <v>0</v>
      </c>
      <c r="R47" s="140">
        <f>SUM(R48:R52)</f>
        <v>0</v>
      </c>
    </row>
    <row r="48" spans="1:18" s="127" customFormat="1" ht="18" customHeight="1">
      <c r="A48" s="138">
        <v>421100</v>
      </c>
      <c r="B48" s="141" t="s">
        <v>137</v>
      </c>
      <c r="C48" s="150"/>
      <c r="D48" s="151"/>
      <c r="E48" s="143"/>
      <c r="F48" s="143">
        <f aca="true" t="shared" si="13" ref="F48:F53">SUM(C48:E48)</f>
        <v>0</v>
      </c>
      <c r="G48" s="150"/>
      <c r="H48" s="151"/>
      <c r="I48" s="143"/>
      <c r="J48" s="143">
        <f aca="true" t="shared" si="14" ref="J48:J56">SUM(G48:I48)</f>
        <v>0</v>
      </c>
      <c r="K48" s="150"/>
      <c r="L48" s="151"/>
      <c r="M48" s="143"/>
      <c r="N48" s="143">
        <f aca="true" t="shared" si="15" ref="N48:N56">SUM(K48:M48)</f>
        <v>0</v>
      </c>
      <c r="O48" s="150"/>
      <c r="P48" s="151"/>
      <c r="Q48" s="143"/>
      <c r="R48" s="143">
        <f aca="true" t="shared" si="16" ref="R48:R56">SUM(O48:Q48)</f>
        <v>0</v>
      </c>
    </row>
    <row r="49" spans="1:18" s="127" customFormat="1" ht="18" customHeight="1">
      <c r="A49" s="138">
        <v>869041</v>
      </c>
      <c r="B49" s="141" t="s">
        <v>138</v>
      </c>
      <c r="C49" s="150"/>
      <c r="D49" s="151"/>
      <c r="E49" s="143"/>
      <c r="F49" s="143">
        <f t="shared" si="13"/>
        <v>0</v>
      </c>
      <c r="G49" s="150"/>
      <c r="H49" s="151"/>
      <c r="I49" s="143"/>
      <c r="J49" s="143">
        <f t="shared" si="14"/>
        <v>0</v>
      </c>
      <c r="K49" s="150"/>
      <c r="L49" s="151"/>
      <c r="M49" s="143"/>
      <c r="N49" s="143">
        <f t="shared" si="15"/>
        <v>0</v>
      </c>
      <c r="O49" s="150"/>
      <c r="P49" s="151"/>
      <c r="Q49" s="143"/>
      <c r="R49" s="143">
        <f t="shared" si="16"/>
        <v>0</v>
      </c>
    </row>
    <row r="50" spans="1:18" s="127" customFormat="1" ht="18" customHeight="1">
      <c r="A50" s="138">
        <v>750000</v>
      </c>
      <c r="B50" s="141" t="s">
        <v>139</v>
      </c>
      <c r="C50" s="150"/>
      <c r="D50" s="151"/>
      <c r="E50" s="143"/>
      <c r="F50" s="143">
        <f t="shared" si="13"/>
        <v>0</v>
      </c>
      <c r="G50" s="150"/>
      <c r="H50" s="151"/>
      <c r="I50" s="143"/>
      <c r="J50" s="143">
        <f t="shared" si="14"/>
        <v>0</v>
      </c>
      <c r="K50" s="150"/>
      <c r="L50" s="151"/>
      <c r="M50" s="143"/>
      <c r="N50" s="143">
        <f t="shared" si="15"/>
        <v>0</v>
      </c>
      <c r="O50" s="150"/>
      <c r="P50" s="151"/>
      <c r="Q50" s="143"/>
      <c r="R50" s="143">
        <f t="shared" si="16"/>
        <v>0</v>
      </c>
    </row>
    <row r="51" spans="1:18" s="127" customFormat="1" ht="18" customHeight="1">
      <c r="A51" s="138">
        <v>869042</v>
      </c>
      <c r="B51" s="141" t="s">
        <v>140</v>
      </c>
      <c r="C51" s="150"/>
      <c r="D51" s="151"/>
      <c r="E51" s="143"/>
      <c r="F51" s="143">
        <f t="shared" si="13"/>
        <v>0</v>
      </c>
      <c r="G51" s="150"/>
      <c r="H51" s="151"/>
      <c r="I51" s="143"/>
      <c r="J51" s="143">
        <f t="shared" si="14"/>
        <v>0</v>
      </c>
      <c r="K51" s="150"/>
      <c r="L51" s="151"/>
      <c r="M51" s="143"/>
      <c r="N51" s="143">
        <f t="shared" si="15"/>
        <v>0</v>
      </c>
      <c r="O51" s="150"/>
      <c r="P51" s="151"/>
      <c r="Q51" s="143"/>
      <c r="R51" s="143">
        <f t="shared" si="16"/>
        <v>0</v>
      </c>
    </row>
    <row r="52" spans="1:18" s="127" customFormat="1" ht="18" customHeight="1">
      <c r="A52" s="138"/>
      <c r="B52" s="158" t="s">
        <v>141</v>
      </c>
      <c r="C52" s="160"/>
      <c r="D52" s="161"/>
      <c r="E52" s="159"/>
      <c r="F52" s="143">
        <f t="shared" si="13"/>
        <v>0</v>
      </c>
      <c r="G52" s="160"/>
      <c r="H52" s="161"/>
      <c r="I52" s="159"/>
      <c r="J52" s="143">
        <f t="shared" si="14"/>
        <v>0</v>
      </c>
      <c r="K52" s="160"/>
      <c r="L52" s="161"/>
      <c r="M52" s="159"/>
      <c r="N52" s="143">
        <f t="shared" si="15"/>
        <v>0</v>
      </c>
      <c r="O52" s="160"/>
      <c r="P52" s="161"/>
      <c r="Q52" s="159"/>
      <c r="R52" s="143">
        <f t="shared" si="16"/>
        <v>0</v>
      </c>
    </row>
    <row r="53" spans="1:18" s="127" customFormat="1" ht="18" customHeight="1">
      <c r="A53" s="138"/>
      <c r="B53" s="139" t="s">
        <v>145</v>
      </c>
      <c r="C53" s="154"/>
      <c r="D53" s="155"/>
      <c r="E53" s="157"/>
      <c r="F53" s="157">
        <f t="shared" si="13"/>
        <v>0</v>
      </c>
      <c r="G53" s="154"/>
      <c r="H53" s="155"/>
      <c r="I53" s="157"/>
      <c r="J53" s="157">
        <f t="shared" si="14"/>
        <v>0</v>
      </c>
      <c r="K53" s="154"/>
      <c r="L53" s="155"/>
      <c r="M53" s="157"/>
      <c r="N53" s="157">
        <f t="shared" si="15"/>
        <v>0</v>
      </c>
      <c r="O53" s="154"/>
      <c r="P53" s="155"/>
      <c r="Q53" s="157"/>
      <c r="R53" s="157">
        <f t="shared" si="16"/>
        <v>0</v>
      </c>
    </row>
    <row r="54" spans="1:18" s="127" customFormat="1" ht="18" customHeight="1">
      <c r="A54" s="138"/>
      <c r="B54" s="139" t="s">
        <v>155</v>
      </c>
      <c r="C54" s="154"/>
      <c r="D54" s="155"/>
      <c r="E54" s="157">
        <v>99495</v>
      </c>
      <c r="F54" s="157">
        <v>99495</v>
      </c>
      <c r="G54" s="154"/>
      <c r="H54" s="155"/>
      <c r="I54" s="157">
        <v>99495</v>
      </c>
      <c r="J54" s="157">
        <f t="shared" si="14"/>
        <v>99495</v>
      </c>
      <c r="K54" s="154"/>
      <c r="L54" s="155"/>
      <c r="M54" s="157">
        <v>99495</v>
      </c>
      <c r="N54" s="157">
        <f t="shared" si="15"/>
        <v>99495</v>
      </c>
      <c r="O54" s="154"/>
      <c r="P54" s="155"/>
      <c r="Q54" s="157">
        <v>99495</v>
      </c>
      <c r="R54" s="157">
        <f t="shared" si="16"/>
        <v>99495</v>
      </c>
    </row>
    <row r="55" spans="1:18" s="127" customFormat="1" ht="18" customHeight="1">
      <c r="A55" s="138"/>
      <c r="B55" s="165" t="s">
        <v>149</v>
      </c>
      <c r="C55" s="166"/>
      <c r="D55" s="162">
        <v>1000</v>
      </c>
      <c r="E55" s="140">
        <v>-1000</v>
      </c>
      <c r="F55" s="157">
        <f>SUM(C55:E55)</f>
        <v>0</v>
      </c>
      <c r="G55" s="166"/>
      <c r="H55" s="162">
        <v>1000</v>
      </c>
      <c r="I55" s="140">
        <v>-1000</v>
      </c>
      <c r="J55" s="157">
        <f t="shared" si="14"/>
        <v>0</v>
      </c>
      <c r="K55" s="166"/>
      <c r="L55" s="162">
        <v>1000</v>
      </c>
      <c r="M55" s="140">
        <v>-1000</v>
      </c>
      <c r="N55" s="157">
        <f t="shared" si="15"/>
        <v>0</v>
      </c>
      <c r="O55" s="166"/>
      <c r="P55" s="162">
        <v>0</v>
      </c>
      <c r="Q55" s="140">
        <v>0</v>
      </c>
      <c r="R55" s="157">
        <f t="shared" si="16"/>
        <v>0</v>
      </c>
    </row>
    <row r="56" spans="1:18" s="127" customFormat="1" ht="18" customHeight="1" thickBot="1">
      <c r="A56" s="164"/>
      <c r="B56" s="187" t="s">
        <v>146</v>
      </c>
      <c r="C56" s="188"/>
      <c r="D56" s="189"/>
      <c r="E56" s="190"/>
      <c r="F56" s="157">
        <f>SUM(C56:E56)</f>
        <v>0</v>
      </c>
      <c r="G56" s="188"/>
      <c r="H56" s="189"/>
      <c r="I56" s="190">
        <v>451</v>
      </c>
      <c r="J56" s="157">
        <f t="shared" si="14"/>
        <v>451</v>
      </c>
      <c r="K56" s="188"/>
      <c r="L56" s="189"/>
      <c r="M56" s="190">
        <v>451</v>
      </c>
      <c r="N56" s="157">
        <f t="shared" si="15"/>
        <v>451</v>
      </c>
      <c r="O56" s="188"/>
      <c r="P56" s="189"/>
      <c r="Q56" s="190">
        <v>2086</v>
      </c>
      <c r="R56" s="157">
        <f t="shared" si="16"/>
        <v>2086</v>
      </c>
    </row>
    <row r="57" spans="1:18" s="127" customFormat="1" ht="12.75" customHeight="1" hidden="1">
      <c r="A57" s="167"/>
      <c r="B57" s="169" t="s">
        <v>147</v>
      </c>
      <c r="C57" s="169"/>
      <c r="D57" s="170"/>
      <c r="E57" s="171">
        <v>0</v>
      </c>
      <c r="F57" s="171">
        <v>0</v>
      </c>
      <c r="G57" s="169"/>
      <c r="H57" s="170"/>
      <c r="I57" s="171">
        <v>0</v>
      </c>
      <c r="J57" s="171">
        <v>0</v>
      </c>
      <c r="K57" s="169"/>
      <c r="L57" s="170"/>
      <c r="M57" s="171">
        <v>0</v>
      </c>
      <c r="N57" s="171">
        <v>0</v>
      </c>
      <c r="O57" s="169"/>
      <c r="P57" s="170"/>
      <c r="Q57" s="171">
        <v>0</v>
      </c>
      <c r="R57" s="171">
        <v>0</v>
      </c>
    </row>
    <row r="58" spans="1:18" s="156" customFormat="1" ht="21" customHeight="1" thickBot="1">
      <c r="A58" s="172"/>
      <c r="B58" s="191" t="s">
        <v>156</v>
      </c>
      <c r="C58" s="174">
        <f>+C8+C25+C31+C34+C35+C42+C47</f>
        <v>0</v>
      </c>
      <c r="D58" s="174">
        <v>1000</v>
      </c>
      <c r="E58" s="174">
        <v>98523</v>
      </c>
      <c r="F58" s="174">
        <f>++F8+F25+F31+F34+F35+F42+F47+F56+F54</f>
        <v>99523</v>
      </c>
      <c r="G58" s="174">
        <f>+G8+G25+G31+G34+G35+G42+G47</f>
        <v>0</v>
      </c>
      <c r="H58" s="174">
        <v>1000</v>
      </c>
      <c r="I58" s="174">
        <v>98974</v>
      </c>
      <c r="J58" s="174">
        <f>++J8+J25+J31+J34+J35+J42+J47+J56+J54</f>
        <v>99974</v>
      </c>
      <c r="K58" s="174">
        <f>+K8+K25+K31+K34+K35+K42+K47</f>
        <v>0</v>
      </c>
      <c r="L58" s="174">
        <v>1000</v>
      </c>
      <c r="M58" s="174">
        <v>98974</v>
      </c>
      <c r="N58" s="174">
        <f>++N8+N25+N31+N34+N35+N42+N47+N56+N54</f>
        <v>99974</v>
      </c>
      <c r="O58" s="174">
        <f>+O8+O25+O31+O34+O35+O42+O47</f>
        <v>0</v>
      </c>
      <c r="P58" s="174">
        <v>1000</v>
      </c>
      <c r="Q58" s="174">
        <v>98974</v>
      </c>
      <c r="R58" s="174">
        <f>++R8+R25+R31+R34+R35+R42+R47+R56+R54</f>
        <v>101609</v>
      </c>
    </row>
    <row r="59" spans="1:3" s="192" customFormat="1" ht="19.5" customHeight="1">
      <c r="A59" s="243" t="str">
        <f>+'2 2012_rend_ mérleg'!A77:H77</f>
        <v>Pilisborosjenő, 2012.szeptember 30.</v>
      </c>
      <c r="B59" s="243"/>
      <c r="C59" s="243"/>
    </row>
    <row r="60" spans="2:15" s="192" customFormat="1" ht="15.75">
      <c r="B60" s="193"/>
      <c r="C60" s="194"/>
      <c r="G60" s="194"/>
      <c r="K60" s="194"/>
      <c r="O60" s="194"/>
    </row>
    <row r="61" spans="2:15" s="192" customFormat="1" ht="15.75" customHeight="1" hidden="1">
      <c r="B61" s="193"/>
      <c r="C61" s="195" t="e">
        <f>#REF!+#REF!</f>
        <v>#REF!</v>
      </c>
      <c r="G61" s="195" t="e">
        <f>#REF!+#REF!</f>
        <v>#REF!</v>
      </c>
      <c r="K61" s="195" t="e">
        <f>#REF!+#REF!</f>
        <v>#REF!</v>
      </c>
      <c r="O61" s="195" t="e">
        <f>#REF!+#REF!</f>
        <v>#REF!</v>
      </c>
    </row>
    <row r="62" spans="2:15" s="192" customFormat="1" ht="15.75">
      <c r="B62" s="193"/>
      <c r="C62" s="195"/>
      <c r="G62" s="195"/>
      <c r="K62" s="195"/>
      <c r="O62" s="195"/>
    </row>
    <row r="63" spans="2:15" s="192" customFormat="1" ht="15.75">
      <c r="B63" s="193"/>
      <c r="C63" s="194"/>
      <c r="G63" s="194"/>
      <c r="K63" s="194"/>
      <c r="O63" s="194"/>
    </row>
  </sheetData>
  <sheetProtection selectLockedCells="1" selectUnlockedCells="1"/>
  <mergeCells count="24">
    <mergeCell ref="O4:R4"/>
    <mergeCell ref="O5:O6"/>
    <mergeCell ref="P5:P6"/>
    <mergeCell ref="Q5:Q6"/>
    <mergeCell ref="R5:R6"/>
    <mergeCell ref="K4:N4"/>
    <mergeCell ref="K5:K6"/>
    <mergeCell ref="L5:L6"/>
    <mergeCell ref="M5:M6"/>
    <mergeCell ref="N5:N6"/>
    <mergeCell ref="A59:C59"/>
    <mergeCell ref="G4:J4"/>
    <mergeCell ref="C5:C6"/>
    <mergeCell ref="D5:D6"/>
    <mergeCell ref="E5:E6"/>
    <mergeCell ref="F5:F6"/>
    <mergeCell ref="G5:G6"/>
    <mergeCell ref="H5:H6"/>
    <mergeCell ref="I5:I6"/>
    <mergeCell ref="J5:J6"/>
    <mergeCell ref="B1:J1"/>
    <mergeCell ref="A2:J2"/>
    <mergeCell ref="A4:B6"/>
    <mergeCell ref="C4:F4"/>
  </mergeCells>
  <printOptions gridLines="1" horizontalCentered="1"/>
  <pageMargins left="0.2361111111111111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Gáspárné</cp:lastModifiedBy>
  <cp:lastPrinted>2012-11-16T10:00:00Z</cp:lastPrinted>
  <dcterms:modified xsi:type="dcterms:W3CDTF">2013-03-08T21:48:31Z</dcterms:modified>
  <cp:category/>
  <cp:version/>
  <cp:contentType/>
  <cp:contentStatus/>
</cp:coreProperties>
</file>