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35" yWindow="-180" windowWidth="19320" windowHeight="6675"/>
  </bookViews>
  <sheets>
    <sheet name="2.sz.m.-mérleg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7" i="1" l="1"/>
  <c r="L13" i="1" s="1"/>
  <c r="E8" i="1" l="1"/>
  <c r="F8" i="1" s="1"/>
  <c r="E15" i="1"/>
  <c r="F15" i="1" s="1"/>
  <c r="F25" i="1"/>
  <c r="F22" i="1"/>
  <c r="F21" i="1"/>
  <c r="F20" i="1"/>
  <c r="F16" i="1"/>
  <c r="F9" i="1"/>
  <c r="F7" i="1"/>
  <c r="M21" i="1"/>
  <c r="M20" i="1"/>
  <c r="M29" i="1"/>
  <c r="M23" i="1"/>
  <c r="M15" i="1"/>
  <c r="M13" i="1"/>
  <c r="M10" i="1"/>
  <c r="M9" i="1"/>
  <c r="M8" i="1"/>
  <c r="M7" i="1"/>
  <c r="M6" i="1"/>
  <c r="F6" i="1"/>
  <c r="L20" i="1"/>
  <c r="L8" i="1"/>
  <c r="L6" i="1"/>
  <c r="L9" i="1"/>
  <c r="L21" i="1"/>
  <c r="L10" i="1"/>
  <c r="L26" i="1"/>
  <c r="L23" i="1"/>
  <c r="L29" i="1" s="1"/>
  <c r="L16" i="1"/>
  <c r="L31" i="1" s="1"/>
  <c r="M31" i="1" s="1"/>
  <c r="E26" i="1"/>
  <c r="F26" i="1" s="1"/>
  <c r="E23" i="1"/>
  <c r="E16" i="1"/>
  <c r="E31" i="1" s="1"/>
  <c r="F31" i="1" s="1"/>
  <c r="M16" i="1" l="1"/>
  <c r="E29" i="1"/>
  <c r="F29" i="1" s="1"/>
  <c r="E13" i="1"/>
  <c r="F13" i="1" s="1"/>
  <c r="F23" i="1"/>
  <c r="L30" i="1"/>
  <c r="M30" i="1" s="1"/>
  <c r="K15" i="1"/>
  <c r="D15" i="1"/>
  <c r="E18" i="1" l="1"/>
  <c r="F18" i="1" s="1"/>
  <c r="E30" i="1"/>
  <c r="F30" i="1" s="1"/>
  <c r="E32" i="1"/>
  <c r="F32" i="1" s="1"/>
  <c r="L18" i="1"/>
  <c r="D8" i="1"/>
  <c r="K20" i="1"/>
  <c r="K21" i="1"/>
  <c r="K9" i="1"/>
  <c r="K8" i="1"/>
  <c r="K7" i="1"/>
  <c r="K6" i="1"/>
  <c r="J26" i="1"/>
  <c r="J23" i="1"/>
  <c r="J29" i="1" s="1"/>
  <c r="J16" i="1"/>
  <c r="J31" i="1" s="1"/>
  <c r="J13" i="1"/>
  <c r="J30" i="1" s="1"/>
  <c r="C26" i="1"/>
  <c r="C23" i="1"/>
  <c r="C29" i="1" s="1"/>
  <c r="C16" i="1"/>
  <c r="C31" i="1" s="1"/>
  <c r="C8" i="1"/>
  <c r="C6" i="1"/>
  <c r="C13" i="1" s="1"/>
  <c r="L32" i="1" l="1"/>
  <c r="M32" i="1" s="1"/>
  <c r="M18" i="1"/>
  <c r="J18" i="1"/>
  <c r="J32" i="1" s="1"/>
  <c r="C30" i="1"/>
  <c r="C18" i="1"/>
  <c r="C32" i="1" s="1"/>
  <c r="K13" i="1" l="1"/>
  <c r="D13" i="1" l="1"/>
  <c r="K23" i="1"/>
  <c r="K29" i="1" s="1"/>
  <c r="K26" i="1"/>
  <c r="D26" i="1"/>
  <c r="D23" i="1"/>
  <c r="K16" i="1"/>
  <c r="K31" i="1" s="1"/>
  <c r="D16" i="1"/>
  <c r="D18" i="1" l="1"/>
  <c r="D30" i="1"/>
  <c r="D31" i="1"/>
  <c r="D29" i="1"/>
  <c r="K30" i="1"/>
  <c r="K18" i="1"/>
  <c r="K32" i="1" s="1"/>
  <c r="D32" i="1" l="1"/>
</calcChain>
</file>

<file path=xl/sharedStrings.xml><?xml version="1.0" encoding="utf-8"?>
<sst xmlns="http://schemas.openxmlformats.org/spreadsheetml/2006/main" count="95" uniqueCount="78">
  <si>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</si>
  <si>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</si>
  <si>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</si>
  <si>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</si>
  <si>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</si>
  <si>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</si>
  <si>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</si>
  <si>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</si>
  <si>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</si>
  <si>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</si>
  <si>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</si>
  <si>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</si>
  <si>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</si>
  <si>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</si>
  <si>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</si>
  <si>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</si>
  <si>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</si>
  <si>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</si>
  <si>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</si>
  <si>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</si>
  <si>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</si>
  <si>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</si>
  <si>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</si>
  <si>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</si>
  <si>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</si>
  <si>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</si>
  <si>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</si>
  <si>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</si>
  <si>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</si>
  <si>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</si>
  <si>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</si>
  <si>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</si>
  <si>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</si>
  <si>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</si>
  <si>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</si>
  <si>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</si>
  <si>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</si>
  <si>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</si>
  <si>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</si>
  <si>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</si>
  <si>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</si>
  <si>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</si>
  <si>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</si>
  <si>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</si>
  <si>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</si>
  <si>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</si>
  <si>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</si>
  <si>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</si>
  <si>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</si>
  <si>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</si>
  <si>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</si>
  <si>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</si>
  <si>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</si>
  <si>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</si>
  <si>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</si>
  <si>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</si>
  <si>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</si>
  <si>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</si>
  <si>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</si>
  <si>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</si>
  <si>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</si>
  <si>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</si>
  <si>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</si>
  <si>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</si>
  <si>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</si>
  <si>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</si>
  <si>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</si>
  <si>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</si>
  <si>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</si>
  <si>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</si>
  <si>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</si>
  <si>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</si>
  <si>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</si>
  <si>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Módosított előirányzat</t>
  </si>
  <si>
    <t>Pilisborosjenő, 2017. április 27.</t>
  </si>
  <si>
    <t>2016. évi teljesítés</t>
  </si>
  <si>
    <t>Teljesítés (%)</t>
  </si>
  <si>
    <t>Pilisborosjenő Község Önkormányzat 2016. évi költségvetési pénzforgalmi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</si>
</sst>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1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28" xfId="0" applyNumberFormat="1" applyFill="1" applyBorder="1"/>
    <xf numFmtId="3" fontId="0" fillId="0" borderId="0" xfId="0" applyNumberFormat="1" applyFill="1" applyBorder="1"/>
    <xf numFmtId="3" fontId="1" fillId="0" borderId="31" xfId="0" applyNumberFormat="1" applyFont="1" applyBorder="1" applyAlignment="1">
      <alignment horizontal="center" vertical="center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1" fillId="0" borderId="31" xfId="0" applyNumberFormat="1" applyFont="1" applyBorder="1"/>
    <xf numFmtId="3" fontId="0" fillId="0" borderId="37" xfId="0" applyNumberFormat="1" applyBorder="1"/>
    <xf numFmtId="3" fontId="1" fillId="0" borderId="31" xfId="0" applyNumberFormat="1" applyFont="1" applyBorder="1" applyAlignment="1">
      <alignment horizontal="center" vertical="center" wrapText="1"/>
    </xf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4" fontId="0" fillId="0" borderId="34" xfId="0" applyNumberFormat="1" applyFill="1" applyBorder="1"/>
    <xf numFmtId="4" fontId="1" fillId="0" borderId="31" xfId="0" applyNumberFormat="1" applyFont="1" applyFill="1" applyBorder="1"/>
    <xf numFmtId="4" fontId="0" fillId="0" borderId="26" xfId="0" applyNumberFormat="1" applyFill="1" applyBorder="1"/>
    <xf numFmtId="0" fontId="2" fillId="0" borderId="0" xfId="0" applyFont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D11" sqref="D11"/>
    </sheetView>
  </sheetViews>
  <sheetFormatPr defaultRowHeight="15" x14ac:dyDescent="0.25"/>
  <cols>
    <col min="1" max="1" width="9.7109375" style="27" customWidth="1"/>
    <col min="2" max="2" width="39.85546875" style="27" customWidth="1"/>
    <col min="3" max="6" width="14.42578125" style="28" customWidth="1"/>
    <col min="7" max="7" width="2.7109375" style="1" customWidth="1"/>
    <col min="8" max="8" width="9.85546875" style="1" customWidth="1"/>
    <col min="9" max="9" width="40" customWidth="1"/>
    <col min="10" max="12" width="14.42578125" style="1" customWidth="1"/>
    <col min="13" max="13" width="14.42578125" style="28" customWidth="1"/>
  </cols>
  <sheetData>
    <row r="1" spans="1:13" x14ac:dyDescent="0.25">
      <c r="J1" s="12"/>
      <c r="K1" s="12"/>
      <c r="M1" s="13" t="s">
        <v>68</v>
      </c>
    </row>
    <row r="2" spans="1:13" ht="18.75" x14ac:dyDescent="0.3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/>
      <c r="M2"/>
    </row>
    <row r="3" spans="1:13" ht="15.75" thickBot="1" x14ac:dyDescent="0.3">
      <c r="J3" s="13"/>
      <c r="K3" s="13"/>
      <c r="M3" s="13" t="s">
        <v>67</v>
      </c>
    </row>
    <row r="4" spans="1:13" ht="15.75" thickBot="1" x14ac:dyDescent="0.3">
      <c r="A4" s="72" t="s">
        <v>2</v>
      </c>
      <c r="B4" s="73"/>
      <c r="C4" s="73"/>
      <c r="D4" s="73"/>
      <c r="E4" s="73"/>
      <c r="F4" s="73"/>
      <c r="G4" s="26"/>
      <c r="H4" s="74" t="s">
        <v>4</v>
      </c>
      <c r="I4" s="75"/>
      <c r="J4" s="75"/>
      <c r="K4" s="75"/>
      <c r="L4" s="75"/>
      <c r="M4" s="76"/>
    </row>
    <row r="5" spans="1:13" ht="30.75" thickBot="1" x14ac:dyDescent="0.3">
      <c r="A5" s="29" t="s">
        <v>3</v>
      </c>
      <c r="B5" s="30" t="s">
        <v>0</v>
      </c>
      <c r="C5" s="31" t="s">
        <v>1</v>
      </c>
      <c r="D5" s="51" t="s">
        <v>73</v>
      </c>
      <c r="E5" s="51" t="s">
        <v>75</v>
      </c>
      <c r="F5" s="52" t="s">
        <v>76</v>
      </c>
      <c r="G5" s="57"/>
      <c r="H5" s="26" t="s">
        <v>3</v>
      </c>
      <c r="I5" s="14" t="s">
        <v>0</v>
      </c>
      <c r="J5" s="5" t="s">
        <v>1</v>
      </c>
      <c r="K5" s="51" t="s">
        <v>73</v>
      </c>
      <c r="L5" s="51" t="s">
        <v>75</v>
      </c>
      <c r="M5" s="63" t="s">
        <v>76</v>
      </c>
    </row>
    <row r="6" spans="1:13" x14ac:dyDescent="0.25">
      <c r="A6" s="32" t="s">
        <v>5</v>
      </c>
      <c r="B6" s="33" t="s">
        <v>71</v>
      </c>
      <c r="C6" s="34">
        <f>160792+10333+193+136</f>
        <v>171454</v>
      </c>
      <c r="D6" s="34">
        <v>189338</v>
      </c>
      <c r="E6" s="34">
        <v>190684</v>
      </c>
      <c r="F6" s="70">
        <f>E6/D6%</f>
        <v>100.71089797082466</v>
      </c>
      <c r="G6" s="58"/>
      <c r="H6" s="20" t="s">
        <v>11</v>
      </c>
      <c r="I6" s="21" t="s">
        <v>15</v>
      </c>
      <c r="J6" s="9">
        <v>167322</v>
      </c>
      <c r="K6" s="9">
        <f>50826+66897+7660+46118</f>
        <v>171501</v>
      </c>
      <c r="L6" s="9">
        <f>45306+49549+62042+7465</f>
        <v>164362</v>
      </c>
      <c r="M6" s="68">
        <f>L6/K6%</f>
        <v>95.83734205631454</v>
      </c>
    </row>
    <row r="7" spans="1:13" x14ac:dyDescent="0.25">
      <c r="A7" s="35" t="s">
        <v>6</v>
      </c>
      <c r="B7" s="36" t="s">
        <v>7</v>
      </c>
      <c r="C7" s="37">
        <v>336399</v>
      </c>
      <c r="D7" s="37">
        <v>336399</v>
      </c>
      <c r="E7" s="37">
        <v>231280</v>
      </c>
      <c r="F7" s="70">
        <f t="shared" ref="F7:F9" si="0">E7/D7%</f>
        <v>68.751690700626341</v>
      </c>
      <c r="G7" s="59"/>
      <c r="H7" s="22" t="s">
        <v>12</v>
      </c>
      <c r="I7" s="16" t="s">
        <v>69</v>
      </c>
      <c r="J7" s="3">
        <v>44462</v>
      </c>
      <c r="K7" s="3">
        <f>10232+2031+17540+16497</f>
        <v>46300</v>
      </c>
      <c r="L7" s="3">
        <f>10232+16497+17299+2031</f>
        <v>46059</v>
      </c>
      <c r="M7" s="68">
        <f>L7/K7%</f>
        <v>99.479481641468681</v>
      </c>
    </row>
    <row r="8" spans="1:13" x14ac:dyDescent="0.25">
      <c r="A8" s="35" t="s">
        <v>8</v>
      </c>
      <c r="B8" s="36" t="s">
        <v>9</v>
      </c>
      <c r="C8" s="37">
        <f>73114+900</f>
        <v>74014</v>
      </c>
      <c r="D8" s="37">
        <f>50824+17690+2468+3500</f>
        <v>74482</v>
      </c>
      <c r="E8" s="37">
        <f>53654+267+81+10850+1696</f>
        <v>66548</v>
      </c>
      <c r="F8" s="70">
        <f t="shared" si="0"/>
        <v>89.347761875352433</v>
      </c>
      <c r="G8" s="59"/>
      <c r="H8" s="22" t="s">
        <v>13</v>
      </c>
      <c r="I8" s="16" t="s">
        <v>16</v>
      </c>
      <c r="J8" s="3">
        <v>156270</v>
      </c>
      <c r="K8" s="3">
        <f>22428+24714+123081+7559</f>
        <v>177782</v>
      </c>
      <c r="L8" s="3">
        <f>92476+16644+16683+6500</f>
        <v>132303</v>
      </c>
      <c r="M8" s="68">
        <f t="shared" ref="M8:M10" si="1">L8/K8%</f>
        <v>74.418670056586166</v>
      </c>
    </row>
    <row r="9" spans="1:13" x14ac:dyDescent="0.25">
      <c r="A9" s="35" t="s">
        <v>30</v>
      </c>
      <c r="B9" s="36" t="s">
        <v>31</v>
      </c>
      <c r="C9" s="37">
        <v>0</v>
      </c>
      <c r="D9" s="37">
        <v>360</v>
      </c>
      <c r="E9" s="37">
        <v>360</v>
      </c>
      <c r="F9" s="70">
        <f t="shared" si="0"/>
        <v>100</v>
      </c>
      <c r="G9" s="59"/>
      <c r="H9" s="22" t="s">
        <v>14</v>
      </c>
      <c r="I9" s="16" t="s">
        <v>17</v>
      </c>
      <c r="J9" s="3">
        <v>19835</v>
      </c>
      <c r="K9" s="3">
        <f>13120+8150</f>
        <v>21270</v>
      </c>
      <c r="L9" s="3">
        <f>10477+5875</f>
        <v>16352</v>
      </c>
      <c r="M9" s="68">
        <f t="shared" si="1"/>
        <v>76.878232251998128</v>
      </c>
    </row>
    <row r="10" spans="1:13" x14ac:dyDescent="0.25">
      <c r="A10" s="35"/>
      <c r="B10" s="36"/>
      <c r="C10" s="37"/>
      <c r="D10" s="37"/>
      <c r="E10" s="37"/>
      <c r="F10" s="54"/>
      <c r="G10" s="59"/>
      <c r="H10" s="22" t="s">
        <v>18</v>
      </c>
      <c r="I10" s="16" t="s">
        <v>19</v>
      </c>
      <c r="J10" s="3">
        <v>204801</v>
      </c>
      <c r="K10" s="3">
        <v>200110</v>
      </c>
      <c r="L10" s="3">
        <f>21964</f>
        <v>21964</v>
      </c>
      <c r="M10" s="68">
        <f t="shared" si="1"/>
        <v>10.975963220228875</v>
      </c>
    </row>
    <row r="11" spans="1:13" x14ac:dyDescent="0.25">
      <c r="A11" s="35"/>
      <c r="B11" s="36"/>
      <c r="C11" s="37"/>
      <c r="D11" s="37"/>
      <c r="E11" s="37"/>
      <c r="F11" s="54"/>
      <c r="G11" s="59"/>
      <c r="H11" s="22"/>
      <c r="I11" s="16" t="s">
        <v>20</v>
      </c>
      <c r="J11" s="3">
        <v>78373</v>
      </c>
      <c r="K11" s="3">
        <v>71283</v>
      </c>
      <c r="L11" s="3">
        <v>0</v>
      </c>
      <c r="M11" s="65">
        <v>0</v>
      </c>
    </row>
    <row r="12" spans="1:13" ht="15.75" thickBot="1" x14ac:dyDescent="0.3">
      <c r="A12" s="38"/>
      <c r="B12" s="39"/>
      <c r="C12" s="40"/>
      <c r="D12" s="40"/>
      <c r="E12" s="40"/>
      <c r="F12" s="55"/>
      <c r="G12" s="60"/>
      <c r="H12" s="23"/>
      <c r="I12" s="17" t="s">
        <v>21</v>
      </c>
      <c r="J12" s="6">
        <v>104829</v>
      </c>
      <c r="K12" s="6">
        <v>104829</v>
      </c>
      <c r="L12" s="6">
        <v>0</v>
      </c>
      <c r="M12" s="66">
        <v>0</v>
      </c>
    </row>
    <row r="13" spans="1:13" ht="15.75" thickBot="1" x14ac:dyDescent="0.3">
      <c r="A13" s="41" t="s">
        <v>62</v>
      </c>
      <c r="B13" s="42" t="s">
        <v>22</v>
      </c>
      <c r="C13" s="43">
        <f>C6+C7+C8+C9</f>
        <v>581867</v>
      </c>
      <c r="D13" s="43">
        <f>D6+D7+D8+D9</f>
        <v>600579</v>
      </c>
      <c r="E13" s="43">
        <f>E6+E7+E8+E9</f>
        <v>488872</v>
      </c>
      <c r="F13" s="69">
        <f>E13/D13%</f>
        <v>81.400115555155935</v>
      </c>
      <c r="G13" s="61"/>
      <c r="H13" s="10" t="s">
        <v>62</v>
      </c>
      <c r="I13" s="18" t="s">
        <v>23</v>
      </c>
      <c r="J13" s="11">
        <f>SUM(J6:J10)</f>
        <v>592690</v>
      </c>
      <c r="K13" s="11">
        <f>SUM(K6:K10)</f>
        <v>616963</v>
      </c>
      <c r="L13" s="11">
        <f>SUM(L6:L10)</f>
        <v>381040</v>
      </c>
      <c r="M13" s="69">
        <f>L13/K13%</f>
        <v>61.760591802101587</v>
      </c>
    </row>
    <row r="14" spans="1:13" x14ac:dyDescent="0.25">
      <c r="A14" s="44"/>
      <c r="B14" s="45"/>
      <c r="C14" s="46"/>
      <c r="D14" s="46"/>
      <c r="E14" s="46"/>
      <c r="F14" s="53"/>
      <c r="G14" s="58"/>
      <c r="H14" s="24"/>
      <c r="I14" s="15"/>
      <c r="J14" s="4"/>
      <c r="K14" s="4"/>
      <c r="L14" s="4"/>
      <c r="M14" s="64"/>
    </row>
    <row r="15" spans="1:13" ht="15.75" thickBot="1" x14ac:dyDescent="0.3">
      <c r="A15" s="38" t="s">
        <v>24</v>
      </c>
      <c r="B15" s="39" t="s">
        <v>42</v>
      </c>
      <c r="C15" s="40">
        <v>0</v>
      </c>
      <c r="D15" s="40">
        <f>262205+7059</f>
        <v>269264</v>
      </c>
      <c r="E15" s="40">
        <f>385127+12205+7059</f>
        <v>404391</v>
      </c>
      <c r="F15" s="70">
        <f t="shared" ref="F15" si="2">E15/D15%</f>
        <v>150.1838344524333</v>
      </c>
      <c r="G15" s="60"/>
      <c r="H15" s="23" t="s">
        <v>25</v>
      </c>
      <c r="I15" s="17" t="s">
        <v>44</v>
      </c>
      <c r="J15" s="6">
        <v>0</v>
      </c>
      <c r="K15" s="6">
        <f>255774+7059</f>
        <v>262833</v>
      </c>
      <c r="L15" s="6">
        <v>518922</v>
      </c>
      <c r="M15" s="68">
        <f t="shared" ref="M15" si="3">L15/K15%</f>
        <v>197.4341121548664</v>
      </c>
    </row>
    <row r="16" spans="1:13" ht="15.75" thickBot="1" x14ac:dyDescent="0.3">
      <c r="A16" s="41" t="s">
        <v>61</v>
      </c>
      <c r="B16" s="42" t="s">
        <v>43</v>
      </c>
      <c r="C16" s="43">
        <f>C15</f>
        <v>0</v>
      </c>
      <c r="D16" s="43">
        <f>D15</f>
        <v>269264</v>
      </c>
      <c r="E16" s="43">
        <f>E15</f>
        <v>404391</v>
      </c>
      <c r="F16" s="69">
        <f>E16/D16%</f>
        <v>150.1838344524333</v>
      </c>
      <c r="G16" s="61"/>
      <c r="H16" s="10" t="s">
        <v>61</v>
      </c>
      <c r="I16" s="18" t="s">
        <v>45</v>
      </c>
      <c r="J16" s="11">
        <f>J15</f>
        <v>0</v>
      </c>
      <c r="K16" s="11">
        <f>K15</f>
        <v>262833</v>
      </c>
      <c r="L16" s="11">
        <f>L15</f>
        <v>518922</v>
      </c>
      <c r="M16" s="69">
        <f>L16/K16%</f>
        <v>197.4341121548664</v>
      </c>
    </row>
    <row r="17" spans="1:14" ht="15.75" thickBot="1" x14ac:dyDescent="0.3">
      <c r="A17" s="47"/>
      <c r="B17" s="48"/>
      <c r="C17" s="49"/>
      <c r="D17" s="49"/>
      <c r="E17" s="49"/>
      <c r="F17" s="56"/>
      <c r="G17" s="62"/>
      <c r="H17" s="7"/>
      <c r="I17" s="19"/>
      <c r="J17" s="8"/>
      <c r="K17" s="8"/>
      <c r="L17" s="8"/>
      <c r="M17" s="67"/>
    </row>
    <row r="18" spans="1:14" ht="15.75" thickBot="1" x14ac:dyDescent="0.3">
      <c r="A18" s="41" t="s">
        <v>60</v>
      </c>
      <c r="B18" s="42" t="s">
        <v>33</v>
      </c>
      <c r="C18" s="43">
        <f>C13+C16</f>
        <v>581867</v>
      </c>
      <c r="D18" s="43">
        <f>D13+D16</f>
        <v>869843</v>
      </c>
      <c r="E18" s="43">
        <f>E13+E16</f>
        <v>893263</v>
      </c>
      <c r="F18" s="69">
        <f>E18/D18%</f>
        <v>102.69243990007392</v>
      </c>
      <c r="G18" s="61"/>
      <c r="H18" s="10" t="s">
        <v>60</v>
      </c>
      <c r="I18" s="18" t="s">
        <v>34</v>
      </c>
      <c r="J18" s="11">
        <f>J13+J16</f>
        <v>592690</v>
      </c>
      <c r="K18" s="11">
        <f>K13+K16</f>
        <v>879796</v>
      </c>
      <c r="L18" s="11">
        <f>L13+L16</f>
        <v>899962</v>
      </c>
      <c r="M18" s="69">
        <f>L18/K18%</f>
        <v>102.29212226470683</v>
      </c>
    </row>
    <row r="19" spans="1:14" x14ac:dyDescent="0.25">
      <c r="A19" s="32"/>
      <c r="B19" s="33"/>
      <c r="C19" s="34"/>
      <c r="D19" s="34"/>
      <c r="E19" s="34"/>
      <c r="F19" s="53"/>
      <c r="G19" s="58"/>
      <c r="H19" s="20"/>
      <c r="I19" s="21"/>
      <c r="J19" s="9"/>
      <c r="K19" s="9"/>
      <c r="L19" s="9"/>
      <c r="M19" s="64"/>
    </row>
    <row r="20" spans="1:14" x14ac:dyDescent="0.25">
      <c r="A20" s="35" t="s">
        <v>10</v>
      </c>
      <c r="B20" s="36" t="s">
        <v>70</v>
      </c>
      <c r="C20" s="37">
        <v>0</v>
      </c>
      <c r="D20" s="37">
        <v>157852</v>
      </c>
      <c r="E20" s="37">
        <v>179027</v>
      </c>
      <c r="F20" s="70">
        <f t="shared" ref="F20:F22" si="4">E20/D20%</f>
        <v>113.41446418163849</v>
      </c>
      <c r="G20" s="59"/>
      <c r="H20" s="22" t="s">
        <v>36</v>
      </c>
      <c r="I20" s="16" t="s">
        <v>37</v>
      </c>
      <c r="J20" s="3">
        <v>834881</v>
      </c>
      <c r="K20" s="3">
        <f>937122+737+197+254</f>
        <v>938310</v>
      </c>
      <c r="L20" s="3">
        <f>26768+129+100+193</f>
        <v>27190</v>
      </c>
      <c r="M20" s="68">
        <f t="shared" ref="M20:M21" si="5">L20/K20%</f>
        <v>2.8977629994351544</v>
      </c>
    </row>
    <row r="21" spans="1:14" x14ac:dyDescent="0.25">
      <c r="A21" s="35" t="s">
        <v>26</v>
      </c>
      <c r="B21" s="36" t="s">
        <v>27</v>
      </c>
      <c r="C21" s="37">
        <v>40000</v>
      </c>
      <c r="D21" s="37">
        <v>40000</v>
      </c>
      <c r="E21" s="37">
        <v>780</v>
      </c>
      <c r="F21" s="70">
        <f t="shared" si="4"/>
        <v>1.95</v>
      </c>
      <c r="G21" s="59"/>
      <c r="H21" s="22" t="s">
        <v>38</v>
      </c>
      <c r="I21" s="16" t="s">
        <v>39</v>
      </c>
      <c r="J21" s="3">
        <v>1296</v>
      </c>
      <c r="K21" s="3">
        <f>56293+1296</f>
        <v>57589</v>
      </c>
      <c r="L21" s="3">
        <f>56293</f>
        <v>56293</v>
      </c>
      <c r="M21" s="68">
        <f t="shared" si="5"/>
        <v>97.749570230425945</v>
      </c>
      <c r="N21" s="1"/>
    </row>
    <row r="22" spans="1:14" ht="15.75" thickBot="1" x14ac:dyDescent="0.3">
      <c r="A22" s="35" t="s">
        <v>28</v>
      </c>
      <c r="B22" s="36" t="s">
        <v>29</v>
      </c>
      <c r="C22" s="37">
        <v>12000</v>
      </c>
      <c r="D22" s="37">
        <v>12000</v>
      </c>
      <c r="E22" s="37">
        <v>100</v>
      </c>
      <c r="F22" s="70">
        <f t="shared" si="4"/>
        <v>0.83333333333333337</v>
      </c>
      <c r="G22" s="60"/>
      <c r="H22" s="22" t="s">
        <v>40</v>
      </c>
      <c r="I22" s="2" t="s">
        <v>41</v>
      </c>
      <c r="J22" s="3">
        <v>5000</v>
      </c>
      <c r="K22" s="3">
        <v>4000</v>
      </c>
      <c r="L22" s="3">
        <v>0</v>
      </c>
      <c r="M22" s="66">
        <v>0</v>
      </c>
    </row>
    <row r="23" spans="1:14" ht="15.75" thickBot="1" x14ac:dyDescent="0.3">
      <c r="A23" s="41" t="s">
        <v>59</v>
      </c>
      <c r="B23" s="42" t="s">
        <v>32</v>
      </c>
      <c r="C23" s="43">
        <f>SUM(C20:C22)</f>
        <v>52000</v>
      </c>
      <c r="D23" s="43">
        <f>SUM(D20:D22)</f>
        <v>209852</v>
      </c>
      <c r="E23" s="43">
        <f>SUM(E20:E22)</f>
        <v>179907</v>
      </c>
      <c r="F23" s="69">
        <f>E23/D23%</f>
        <v>85.73041953376665</v>
      </c>
      <c r="G23" s="61"/>
      <c r="H23" s="10" t="s">
        <v>59</v>
      </c>
      <c r="I23" s="18" t="s">
        <v>35</v>
      </c>
      <c r="J23" s="11">
        <f>SUM(J20:J22)</f>
        <v>841177</v>
      </c>
      <c r="K23" s="11">
        <f>SUM(K20:K22)</f>
        <v>999899</v>
      </c>
      <c r="L23" s="11">
        <f>SUM(L20:L22)</f>
        <v>83483</v>
      </c>
      <c r="M23" s="69">
        <f>L23/K23%</f>
        <v>8.3491432634696103</v>
      </c>
    </row>
    <row r="24" spans="1:14" x14ac:dyDescent="0.25">
      <c r="A24" s="44"/>
      <c r="B24" s="45"/>
      <c r="C24" s="46"/>
      <c r="D24" s="46"/>
      <c r="E24" s="46"/>
      <c r="F24" s="53"/>
      <c r="G24" s="58"/>
      <c r="H24" s="24"/>
      <c r="I24" s="15"/>
      <c r="J24" s="4"/>
      <c r="K24" s="4"/>
      <c r="L24" s="4"/>
      <c r="M24" s="64"/>
    </row>
    <row r="25" spans="1:14" ht="15.75" thickBot="1" x14ac:dyDescent="0.3">
      <c r="A25" s="38" t="s">
        <v>24</v>
      </c>
      <c r="B25" s="39" t="s">
        <v>72</v>
      </c>
      <c r="C25" s="40">
        <v>800000</v>
      </c>
      <c r="D25" s="40">
        <v>800000</v>
      </c>
      <c r="E25" s="40">
        <v>0</v>
      </c>
      <c r="F25" s="70">
        <f t="shared" ref="F25" si="6">E25/D25%</f>
        <v>0</v>
      </c>
      <c r="G25" s="60"/>
      <c r="H25" s="23" t="s">
        <v>25</v>
      </c>
      <c r="I25" s="17" t="s">
        <v>46</v>
      </c>
      <c r="J25" s="6">
        <v>0</v>
      </c>
      <c r="K25" s="6">
        <v>0</v>
      </c>
      <c r="L25" s="6">
        <v>0</v>
      </c>
      <c r="M25" s="66">
        <v>0</v>
      </c>
    </row>
    <row r="26" spans="1:14" ht="15.75" thickBot="1" x14ac:dyDescent="0.3">
      <c r="A26" s="41" t="s">
        <v>58</v>
      </c>
      <c r="B26" s="42" t="s">
        <v>48</v>
      </c>
      <c r="C26" s="43">
        <f>C25</f>
        <v>800000</v>
      </c>
      <c r="D26" s="43">
        <f>D25</f>
        <v>800000</v>
      </c>
      <c r="E26" s="43">
        <f>E25</f>
        <v>0</v>
      </c>
      <c r="F26" s="69">
        <f>E26/D26%</f>
        <v>0</v>
      </c>
      <c r="G26" s="61"/>
      <c r="H26" s="10" t="s">
        <v>58</v>
      </c>
      <c r="I26" s="18" t="s">
        <v>47</v>
      </c>
      <c r="J26" s="11">
        <f>J25</f>
        <v>0</v>
      </c>
      <c r="K26" s="11">
        <f>K25</f>
        <v>0</v>
      </c>
      <c r="L26" s="11">
        <f>L25</f>
        <v>0</v>
      </c>
      <c r="M26" s="69">
        <v>0</v>
      </c>
    </row>
    <row r="27" spans="1:14" x14ac:dyDescent="0.25">
      <c r="A27" s="44"/>
      <c r="B27" s="45" t="s">
        <v>49</v>
      </c>
      <c r="C27" s="46">
        <v>0</v>
      </c>
      <c r="D27" s="46">
        <v>0</v>
      </c>
      <c r="E27" s="46">
        <v>0</v>
      </c>
      <c r="F27" s="53"/>
      <c r="G27" s="58"/>
      <c r="H27" s="24"/>
      <c r="I27" s="15"/>
      <c r="J27" s="4"/>
      <c r="K27" s="4"/>
      <c r="L27" s="4"/>
      <c r="M27" s="64"/>
    </row>
    <row r="28" spans="1:14" ht="15.75" thickBot="1" x14ac:dyDescent="0.3">
      <c r="A28" s="47"/>
      <c r="B28" s="48"/>
      <c r="C28" s="49"/>
      <c r="D28" s="49"/>
      <c r="E28" s="49"/>
      <c r="F28" s="56"/>
      <c r="G28" s="62"/>
      <c r="H28" s="25"/>
      <c r="I28" s="19"/>
      <c r="J28" s="8"/>
      <c r="K28" s="8"/>
      <c r="L28" s="8"/>
      <c r="M28" s="67"/>
    </row>
    <row r="29" spans="1:14" ht="15.75" thickBot="1" x14ac:dyDescent="0.3">
      <c r="A29" s="41" t="s">
        <v>57</v>
      </c>
      <c r="B29" s="42" t="s">
        <v>50</v>
      </c>
      <c r="C29" s="43">
        <f>C23+C26</f>
        <v>852000</v>
      </c>
      <c r="D29" s="43">
        <f>D23+D26</f>
        <v>1009852</v>
      </c>
      <c r="E29" s="43">
        <f>E23+E26</f>
        <v>179907</v>
      </c>
      <c r="F29" s="69">
        <f t="shared" ref="F29:F32" si="7">E29/D29%</f>
        <v>17.815184799356736</v>
      </c>
      <c r="G29" s="61"/>
      <c r="H29" s="10" t="s">
        <v>57</v>
      </c>
      <c r="I29" s="18" t="s">
        <v>51</v>
      </c>
      <c r="J29" s="11">
        <f>J23+J26</f>
        <v>841177</v>
      </c>
      <c r="K29" s="11">
        <f>K23+K26</f>
        <v>999899</v>
      </c>
      <c r="L29" s="11">
        <f>L23+L26</f>
        <v>83483</v>
      </c>
      <c r="M29" s="69">
        <f>L29/K29%</f>
        <v>8.3491432634696103</v>
      </c>
    </row>
    <row r="30" spans="1:14" ht="15.75" thickBot="1" x14ac:dyDescent="0.3">
      <c r="A30" s="41" t="s">
        <v>56</v>
      </c>
      <c r="B30" s="42" t="s">
        <v>52</v>
      </c>
      <c r="C30" s="43">
        <f>C13+C23</f>
        <v>633867</v>
      </c>
      <c r="D30" s="43">
        <f>D13+D23</f>
        <v>810431</v>
      </c>
      <c r="E30" s="43">
        <f>E13+E23</f>
        <v>668779</v>
      </c>
      <c r="F30" s="69">
        <f t="shared" si="7"/>
        <v>82.521399107388532</v>
      </c>
      <c r="G30" s="61"/>
      <c r="H30" s="10" t="s">
        <v>56</v>
      </c>
      <c r="I30" s="18" t="s">
        <v>64</v>
      </c>
      <c r="J30" s="11">
        <f>J13+J23</f>
        <v>1433867</v>
      </c>
      <c r="K30" s="11">
        <f>K13+K23</f>
        <v>1616862</v>
      </c>
      <c r="L30" s="11">
        <f>L13+L23</f>
        <v>464523</v>
      </c>
      <c r="M30" s="69">
        <f>L30/K30%</f>
        <v>28.729910159308584</v>
      </c>
    </row>
    <row r="31" spans="1:14" ht="15.75" thickBot="1" x14ac:dyDescent="0.3">
      <c r="A31" s="41" t="s">
        <v>55</v>
      </c>
      <c r="B31" s="42" t="s">
        <v>53</v>
      </c>
      <c r="C31" s="43">
        <f>C16+C26</f>
        <v>800000</v>
      </c>
      <c r="D31" s="43">
        <f>D16+D26</f>
        <v>1069264</v>
      </c>
      <c r="E31" s="43">
        <f>E16+E26</f>
        <v>404391</v>
      </c>
      <c r="F31" s="69">
        <f t="shared" si="7"/>
        <v>37.81956560774514</v>
      </c>
      <c r="G31" s="61"/>
      <c r="H31" s="10" t="s">
        <v>55</v>
      </c>
      <c r="I31" s="18" t="s">
        <v>65</v>
      </c>
      <c r="J31" s="11">
        <f>J16+J26</f>
        <v>0</v>
      </c>
      <c r="K31" s="11">
        <f>K16+K26</f>
        <v>262833</v>
      </c>
      <c r="L31" s="11">
        <f>L16+L26</f>
        <v>518922</v>
      </c>
      <c r="M31" s="69">
        <f>L31/K31%</f>
        <v>197.4341121548664</v>
      </c>
    </row>
    <row r="32" spans="1:14" ht="15.75" thickBot="1" x14ac:dyDescent="0.3">
      <c r="A32" s="41" t="s">
        <v>54</v>
      </c>
      <c r="B32" s="42" t="s">
        <v>63</v>
      </c>
      <c r="C32" s="43">
        <f>C18+C29</f>
        <v>1433867</v>
      </c>
      <c r="D32" s="43">
        <f>D18+D29</f>
        <v>1879695</v>
      </c>
      <c r="E32" s="43">
        <f>E18+E29</f>
        <v>1073170</v>
      </c>
      <c r="F32" s="69">
        <f t="shared" si="7"/>
        <v>57.092773029667043</v>
      </c>
      <c r="G32" s="61"/>
      <c r="H32" s="10" t="s">
        <v>54</v>
      </c>
      <c r="I32" s="18" t="s">
        <v>66</v>
      </c>
      <c r="J32" s="11">
        <f>J18+J29</f>
        <v>1433867</v>
      </c>
      <c r="K32" s="11">
        <f>K18+K29</f>
        <v>1879695</v>
      </c>
      <c r="L32" s="11">
        <f>L18+L29</f>
        <v>983445</v>
      </c>
      <c r="M32" s="69">
        <f>L32/K32%</f>
        <v>52.319392241826463</v>
      </c>
    </row>
    <row r="33" spans="1:9" x14ac:dyDescent="0.25">
      <c r="A33" s="50" t="s">
        <v>74</v>
      </c>
    </row>
    <row r="35" spans="1:9" x14ac:dyDescent="0.25">
      <c r="I35" s="1"/>
    </row>
  </sheetData>
  <mergeCells count="3">
    <mergeCell ref="A2:K2"/>
    <mergeCell ref="A4:F4"/>
    <mergeCell ref="H4:M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2016-01-25T14:24:38Z</cp:lastPrinted>
  <dcterms:created xsi:type="dcterms:W3CDTF">2014-02-09T07:06:29Z</dcterms:created>
  <dcterms:modified xsi:type="dcterms:W3CDTF">2017-04-23T13:39:38Z</dcterms:modified>
</cp:coreProperties>
</file>