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bev" sheetId="1" state="hidden" r:id="rId1"/>
    <sheet name="kiad" sheetId="2" state="hidden" r:id="rId2"/>
    <sheet name="3 bev2011" sheetId="3" r:id="rId3"/>
    <sheet name="4 kiad2011" sheetId="4" r:id="rId4"/>
  </sheets>
  <externalReferences>
    <externalReference r:id="rId7"/>
    <externalReference r:id="rId8"/>
  </externalReferences>
  <definedNames>
    <definedName name="Excel_BuiltIn__FilterDatabase">'4 kiad2011'!$B$1:$B$134</definedName>
    <definedName name="_xlnm.Print_Titles" localSheetId="2">'3 bev2011'!$5:$5</definedName>
    <definedName name="_xlnm.Print_Titles" localSheetId="3">'4 kiad2011'!$5:$5</definedName>
    <definedName name="_xlnm.Print_Titles" localSheetId="0">'bev'!$5:$5</definedName>
    <definedName name="_xlnm.Print_Titles" localSheetId="1">'kiad'!$5:$5</definedName>
    <definedName name="_xlnm.Print_Area" localSheetId="2">'3 bev2011'!$A$1:$P$148</definedName>
    <definedName name="_xlnm.Print_Area" localSheetId="3">'4 kiad2011'!$A$1:$R$124</definedName>
  </definedNames>
  <calcPr fullCalcOnLoad="1"/>
</workbook>
</file>

<file path=xl/sharedStrings.xml><?xml version="1.0" encoding="utf-8"?>
<sst xmlns="http://schemas.openxmlformats.org/spreadsheetml/2006/main" count="619" uniqueCount="150">
  <si>
    <t>Esztergom Város Önkormányzata 2008. évi költségvetéséről és a költségvetés végrehajtásának szabályairól szóló .../2008.(…...) esztergomi ör. rendelet 3. sz. melléklete</t>
  </si>
  <si>
    <t>Esztergom Város 2008. évi önkormányzati költségvetése</t>
  </si>
  <si>
    <t>bevételeinek bemutatása címek és kiemelt előirányzatok szerinti bontásban</t>
  </si>
  <si>
    <t>Adatok E Ft-ban</t>
  </si>
  <si>
    <t>Költségvetési cím megnevezése</t>
  </si>
  <si>
    <t>Költségvetési
 bevételi főösszeg 2008. évre</t>
  </si>
  <si>
    <t>Önkormány- zati 
támogatás, intézmény-finanszírozás</t>
  </si>
  <si>
    <t>Intézményi saját folyó
 bevételek</t>
  </si>
  <si>
    <t xml:space="preserve"> Önkorm. sajátos folyó bevételek</t>
  </si>
  <si>
    <t>Felhalmozási
 jellegű bevételek</t>
  </si>
  <si>
    <t>Központi támogatások</t>
  </si>
  <si>
    <t>Véglegesen átvett 
pénzeszközök</t>
  </si>
  <si>
    <t>Kölcsönök</t>
  </si>
  <si>
    <t>Egyéb bevételek</t>
  </si>
  <si>
    <t>Óvodai nevelés, iskolai életmódra felkészítés</t>
  </si>
  <si>
    <t>Angyalkert Óvoda</t>
  </si>
  <si>
    <t>2008. eredeti előirányzat</t>
  </si>
  <si>
    <t>2007. eredeti előirányzat</t>
  </si>
  <si>
    <t>Előirányzatváltozás %-a</t>
  </si>
  <si>
    <t>Aranyhegyi  Óvoda</t>
  </si>
  <si>
    <t>Bánomi Óvoda</t>
  </si>
  <si>
    <t>Belvárosi Óvoda</t>
  </si>
  <si>
    <t>Erzsébet Királyné  Óvoda</t>
  </si>
  <si>
    <t>Honvéd Utcai Óvoda</t>
  </si>
  <si>
    <t>Kertvárosi Óvoda</t>
  </si>
  <si>
    <t>Szentgyörgymezei Óvoda</t>
  </si>
  <si>
    <t>Zöld Óvoda</t>
  </si>
  <si>
    <t>2008. összesen</t>
  </si>
  <si>
    <t>2007.  összesen</t>
  </si>
  <si>
    <t>Iskolai oktatást biztosító intézmények</t>
  </si>
  <si>
    <t>Arany János  Általános Iskola</t>
  </si>
  <si>
    <t>József Attila Általános Iskola</t>
  </si>
  <si>
    <t>Petőfi Sándor Általános Iskola</t>
  </si>
  <si>
    <t>Babits Mihály Általános Iskola</t>
  </si>
  <si>
    <t>Montagh Imre Általános Iskola és Speciális Szakiskola</t>
  </si>
  <si>
    <t>Alapfokú művészeti oktatást biztosító intézmény</t>
  </si>
  <si>
    <t>Zsolt Nándor Alapfokú Zene- és Művészeti Iskola</t>
  </si>
  <si>
    <t>Alapfokú műveltséget megalapozó oktatást biztosító intézmény</t>
  </si>
  <si>
    <t>Dobó Katalin Gimnázium</t>
  </si>
  <si>
    <t>Szent István Gimnázium</t>
  </si>
  <si>
    <t>Szakképesítés megszerzésére felkészítő iskolai oktatást biztosító intézmények</t>
  </si>
  <si>
    <t>Balassa Bálint Gazdasági Szakközépiskola és Szakiskola</t>
  </si>
  <si>
    <t>Diákotthoni kollégiumi ellátást nyújtó intézmény</t>
  </si>
  <si>
    <t>Kőrösy László  Középiskolai Kollégium</t>
  </si>
  <si>
    <t>Egyéb közoktatási intézmény</t>
  </si>
  <si>
    <t>Majer István Nevelési Tanácsadó, Logopédiai Intézet és Gyermekjóléti Szolgálat</t>
  </si>
  <si>
    <t>Egészségügyi és szociális ellátást nyújtó intézmények</t>
  </si>
  <si>
    <t>Aprófalva Bölcsőde</t>
  </si>
  <si>
    <t>Glatz Gyula Szociális Központ</t>
  </si>
  <si>
    <t>Vaszary Kolos Kórház</t>
  </si>
  <si>
    <t>Egyéb közösségi szolgáltatás nyújtó intézmények</t>
  </si>
  <si>
    <t>Bajor Ágost Művelődési Ház és Kultúrmozgó</t>
  </si>
  <si>
    <t>Szentgyörgymezői Olvasókör</t>
  </si>
  <si>
    <t>Helischer József Városi Könyvtár</t>
  </si>
  <si>
    <t>Féja Géza Közösségi Ház</t>
  </si>
  <si>
    <t>Pézsa Tibor Sportcsarnok</t>
  </si>
  <si>
    <t>Szent István Városi Strandfürdő</t>
  </si>
  <si>
    <t>Balassa Bálint Múzeum</t>
  </si>
  <si>
    <t>Igazgatási feladatokat ellátó intézmények</t>
  </si>
  <si>
    <t>Hivatásos Önkormányzati Tűzoltóság</t>
  </si>
  <si>
    <t>INTÉZMÉNYEK 2008. MINDÖSSZESEN</t>
  </si>
  <si>
    <t>INTÉZMÉNYEK 2007. MINDÖSSZESEN</t>
  </si>
  <si>
    <t>Esztergom, 2008. Január</t>
  </si>
  <si>
    <t>Esztergom Város Önkormányzata 2008. évi költségvetéséről és a költségvetés végrehajtásának szabályairól szóló .../2008.(......) esztergomi ör. rendelet 4. sz. melléklete</t>
  </si>
  <si>
    <t>kiadásainak bemutatása címek és kiemelt előirányzatok szerinti bontásban</t>
  </si>
  <si>
    <t xml:space="preserve">Költségvetési cím megnevezése </t>
  </si>
  <si>
    <t>Költségvetési
 kiadási főösszeg 2008. évre</t>
  </si>
  <si>
    <t>Személyi juttatások</t>
  </si>
  <si>
    <t>Munkaadókat terhelő járulékok</t>
  </si>
  <si>
    <t>Dologi kiadások összesen</t>
  </si>
  <si>
    <t>Dologi kiadások</t>
  </si>
  <si>
    <t>Élelmezési kiadások</t>
  </si>
  <si>
    <t>Közüzemi díjak</t>
  </si>
  <si>
    <t>Működési célú pénzeszk. átad.és egyéb támogatások</t>
  </si>
  <si>
    <t>Ellátottak juttatása</t>
  </si>
  <si>
    <t>Beruházás + ÁFA</t>
  </si>
  <si>
    <t>Felújítás + ÁFA</t>
  </si>
  <si>
    <t>Felhalm. célú támogatások és egyéb kiadások</t>
  </si>
  <si>
    <t xml:space="preserve">Zsolt Nándor Alapfokú Zene- és Művészeti Iskola </t>
  </si>
  <si>
    <t>Dobó Katain Gimnázium</t>
  </si>
  <si>
    <t>Pilisborosjenő község Önkormányzata 2012. évi költségvetéséről és a költségvetés végrehajtásának szabályairól szóló  …./2012 (...) önkormányzati rendelet 3. sz. melléklete</t>
  </si>
  <si>
    <t>Pilisborosjenő község 2012. évi önkormányzati költségvetése</t>
  </si>
  <si>
    <t>bevételeinek bemutatása intézményenként és kiemelt előirányzatok szerinti bontásban</t>
  </si>
  <si>
    <t>Költségvetési
 bevételi főösszeg 2012. évre</t>
  </si>
  <si>
    <t>Önkormányzati 
támogatás összesen</t>
  </si>
  <si>
    <t>Önkormányzati nettó támogatás</t>
  </si>
  <si>
    <t>Figyelembe vett átlag mutató szám</t>
  </si>
  <si>
    <t>Állami hozzájárulás</t>
  </si>
  <si>
    <t>2010. évi igényelt normatíva</t>
  </si>
  <si>
    <t>Függő bevételek</t>
  </si>
  <si>
    <t>Német Nemzetiségi Kétnyelvű Óvoda</t>
  </si>
  <si>
    <t>Óvodai nevelés                851013</t>
  </si>
  <si>
    <t>2011. eredeti előirányzat</t>
  </si>
  <si>
    <t>2012. eredeti. előirányzat</t>
  </si>
  <si>
    <t>2012. módosított előirányzat</t>
  </si>
  <si>
    <t>2012.I.félévi teljesítés</t>
  </si>
  <si>
    <t>Óvoda étkeztetés            562912</t>
  </si>
  <si>
    <t>Munkahelyi étkeztetés            562917</t>
  </si>
  <si>
    <t>Önkormányzatok elszámolásai költségvetési szerveikkel            841907</t>
  </si>
  <si>
    <t>Óvoda összesen eredeti 2011</t>
  </si>
  <si>
    <t>Óvoda összesen eredeti 2012</t>
  </si>
  <si>
    <t>Óvoda összesen módosít. 2012</t>
  </si>
  <si>
    <t>Német Nemzetiségi Általános és Alapfokú Művészeti Iskola</t>
  </si>
  <si>
    <t>Ált.isk.okt.  1-4. évf.       852013</t>
  </si>
  <si>
    <t>Ált.isk.okt.  5-8. évf.       852023</t>
  </si>
  <si>
    <t>Alapf.műv.okt.zene        852031</t>
  </si>
  <si>
    <t>Napköziotth.nevelés       855913</t>
  </si>
  <si>
    <t>Tanulószoba nev.      855916</t>
  </si>
  <si>
    <t>Iskolai int.étkeztetés     562913</t>
  </si>
  <si>
    <t>Munkahelyi étk.             562917</t>
  </si>
  <si>
    <t>Iskola összesen eredeti 2011</t>
  </si>
  <si>
    <t>Iskola összesen eredeti 2012</t>
  </si>
  <si>
    <t>Iskola összesen módosít. 2012</t>
  </si>
  <si>
    <t>Reichel József Művelődési Ház és Könyvtár</t>
  </si>
  <si>
    <t>Nem lakóingatlan bérbead.        682002</t>
  </si>
  <si>
    <t>Kiemelt rendezvények                841192</t>
  </si>
  <si>
    <t>Könyvtári szolg.                          910123</t>
  </si>
  <si>
    <t>Műv.Ház.                                    910502</t>
  </si>
  <si>
    <t>MűvHáz összesen eredeti 2011</t>
  </si>
  <si>
    <t>MűvHáz összesen eredeti 2012</t>
  </si>
  <si>
    <t>MűvHáz összes módosít. 2012</t>
  </si>
  <si>
    <t>INT.ÖSSZ. EREDETI 2011</t>
  </si>
  <si>
    <t>INT. ÖSSZ. EREDETI 2012</t>
  </si>
  <si>
    <t>INT. ÖSSZ. MÓDOS. 2012</t>
  </si>
  <si>
    <t>Polgármesteri Hivatal</t>
  </si>
  <si>
    <t>Önkormányzati jogalkotás         841112</t>
  </si>
  <si>
    <t>Önk igazgatási tevékenysége           841126</t>
  </si>
  <si>
    <t>Adó, illeték kiszab,beszed,adóell.     841133</t>
  </si>
  <si>
    <t>PMH ÖSSZESEN EREDETI 2011</t>
  </si>
  <si>
    <t>PMH  ÖSSZESEN EREDETI 2012</t>
  </si>
  <si>
    <t>PMH  ÖSSZESEN MÓDOSÍTOTT 2012</t>
  </si>
  <si>
    <t>ÖNK. INTÉZM. ÖSSZ.  2011.</t>
  </si>
  <si>
    <t>ÖNK. INTÉZM. ÖSSZ.  2012.</t>
  </si>
  <si>
    <t>ÖNK. ÖSSZES MÓDOSÍT.2012</t>
  </si>
  <si>
    <t>Pilisborosjenő község Önkormányzata 2012. évi költségvetéséről és a költségvetés végrehajtásának szabályairól szóló …./2012 (…) önkormányzati rendelet 4. sz. melléklete</t>
  </si>
  <si>
    <t>kiadásainak bemutatása intézmények és kiemelt előirányzatok szerinti bontásban</t>
  </si>
  <si>
    <t>Költségvetési
 kiadási főösszeg 2012. évre</t>
  </si>
  <si>
    <t>2009-ről áthúzódó</t>
  </si>
  <si>
    <t>Adósság-    szolgálat</t>
  </si>
  <si>
    <t>Tartalék</t>
  </si>
  <si>
    <t>Függő kiadások</t>
  </si>
  <si>
    <t>Óvodai étkeztetés            562912</t>
  </si>
  <si>
    <t>2012. eredeti előirányzat</t>
  </si>
  <si>
    <t>Nem lakáscélú bérbeadás                   682002</t>
  </si>
  <si>
    <t>Kiemelt állami és önk rend.               841192</t>
  </si>
  <si>
    <t>Könyvtár                                         910123</t>
  </si>
  <si>
    <t>Műv.Ház.                                           910502</t>
  </si>
  <si>
    <t xml:space="preserve">Önkormányzati jogalkotás         841112        </t>
  </si>
  <si>
    <t>PMH  ÖSSZES MÓDOSÍT.2012</t>
  </si>
  <si>
    <t>Pilisborosjenő, 2012. szeptember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</si>
</sst>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0\ _F_t_-;\-* #,##0.00\ _F_t_-;_-* \-??\ _F_t_-;_-@_-"/>
  </numFmts>
  <fonts count="32">
    <font>
      <sz val="12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-Times New Roman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8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713">
    <xf numFmtId="0" fontId="0" fillId="0" borderId="0" xfId="0" applyAlignment="1">
      <alignment/>
    </xf>
    <xf numFmtId="0" fontId="20" fillId="0" borderId="0" xfId="54" applyFont="1">
      <alignment/>
      <protection/>
    </xf>
    <xf numFmtId="3" fontId="20" fillId="0" borderId="0" xfId="54" applyNumberFormat="1" applyFont="1">
      <alignment/>
      <protection/>
    </xf>
    <xf numFmtId="0" fontId="21" fillId="24" borderId="0" xfId="0" applyFont="1" applyFill="1" applyAlignment="1">
      <alignment horizontal="left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54" applyFont="1" applyBorder="1">
      <alignment/>
      <protection/>
    </xf>
    <xf numFmtId="0" fontId="22" fillId="24" borderId="0" xfId="54" applyFont="1" applyFill="1" applyBorder="1" applyAlignment="1">
      <alignment horizontal="center" vertical="center"/>
      <protection/>
    </xf>
    <xf numFmtId="0" fontId="23" fillId="24" borderId="0" xfId="54" applyFont="1" applyFill="1" applyBorder="1" applyAlignment="1">
      <alignment horizontal="center" vertical="center"/>
      <protection/>
    </xf>
    <xf numFmtId="0" fontId="23" fillId="24" borderId="0" xfId="54" applyFont="1" applyFill="1" applyBorder="1" applyAlignment="1">
      <alignment horizontal="center" vertical="top"/>
      <protection/>
    </xf>
    <xf numFmtId="3" fontId="22" fillId="24" borderId="0" xfId="54" applyNumberFormat="1" applyFont="1" applyFill="1" applyBorder="1" applyAlignment="1">
      <alignment horizontal="center" vertical="center"/>
      <protection/>
    </xf>
    <xf numFmtId="3" fontId="24" fillId="24" borderId="0" xfId="54" applyNumberFormat="1" applyFont="1" applyFill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 textRotation="90" wrapText="1"/>
      <protection/>
    </xf>
    <xf numFmtId="3" fontId="22" fillId="0" borderId="10" xfId="54" applyNumberFormat="1" applyFont="1" applyBorder="1" applyAlignment="1">
      <alignment horizontal="center" vertical="center" textRotation="90" wrapText="1"/>
      <protection/>
    </xf>
    <xf numFmtId="3" fontId="22" fillId="0" borderId="11" xfId="54" applyNumberFormat="1" applyFont="1" applyBorder="1" applyAlignment="1">
      <alignment horizontal="center" vertical="center" textRotation="90" wrapText="1"/>
      <protection/>
    </xf>
    <xf numFmtId="0" fontId="22" fillId="0" borderId="0" xfId="54" applyFont="1" applyAlignment="1">
      <alignment horizontal="center" vertical="center" wrapText="1"/>
      <protection/>
    </xf>
    <xf numFmtId="0" fontId="22" fillId="0" borderId="0" xfId="54" applyFont="1">
      <alignment/>
      <protection/>
    </xf>
    <xf numFmtId="0" fontId="20" fillId="0" borderId="12" xfId="54" applyFont="1" applyBorder="1" applyAlignment="1">
      <alignment horizontal="center"/>
      <protection/>
    </xf>
    <xf numFmtId="0" fontId="20" fillId="0" borderId="13" xfId="54" applyFont="1" applyBorder="1">
      <alignment/>
      <protection/>
    </xf>
    <xf numFmtId="3" fontId="22" fillId="0" borderId="13" xfId="54" applyNumberFormat="1" applyFont="1" applyBorder="1">
      <alignment/>
      <protection/>
    </xf>
    <xf numFmtId="3" fontId="20" fillId="0" borderId="14" xfId="54" applyNumberFormat="1" applyFont="1" applyBorder="1">
      <alignment/>
      <protection/>
    </xf>
    <xf numFmtId="3" fontId="20" fillId="0" borderId="15" xfId="54" applyNumberFormat="1" applyFont="1" applyBorder="1">
      <alignment/>
      <protection/>
    </xf>
    <xf numFmtId="3" fontId="20" fillId="0" borderId="16" xfId="54" applyNumberFormat="1" applyFont="1" applyBorder="1">
      <alignment/>
      <protection/>
    </xf>
    <xf numFmtId="0" fontId="20" fillId="0" borderId="12" xfId="54" applyFont="1" applyBorder="1">
      <alignment/>
      <protection/>
    </xf>
    <xf numFmtId="3" fontId="22" fillId="0" borderId="12" xfId="54" applyNumberFormat="1" applyFont="1" applyBorder="1">
      <alignment/>
      <protection/>
    </xf>
    <xf numFmtId="3" fontId="20" fillId="0" borderId="17" xfId="54" applyNumberFormat="1" applyFont="1" applyBorder="1">
      <alignment/>
      <protection/>
    </xf>
    <xf numFmtId="3" fontId="20" fillId="0" borderId="18" xfId="54" applyNumberFormat="1" applyFont="1" applyBorder="1">
      <alignment/>
      <protection/>
    </xf>
    <xf numFmtId="3" fontId="20" fillId="0" borderId="19" xfId="54" applyNumberFormat="1" applyFont="1" applyBorder="1">
      <alignment/>
      <protection/>
    </xf>
    <xf numFmtId="0" fontId="20" fillId="0" borderId="20" xfId="54" applyFont="1" applyBorder="1">
      <alignment/>
      <protection/>
    </xf>
    <xf numFmtId="164" fontId="22" fillId="0" borderId="20" xfId="61" applyNumberFormat="1" applyFont="1" applyFill="1" applyBorder="1" applyAlignment="1" applyProtection="1">
      <alignment/>
      <protection/>
    </xf>
    <xf numFmtId="164" fontId="20" fillId="0" borderId="21" xfId="61" applyNumberFormat="1" applyFont="1" applyFill="1" applyBorder="1" applyAlignment="1" applyProtection="1">
      <alignment/>
      <protection/>
    </xf>
    <xf numFmtId="164" fontId="20" fillId="0" borderId="22" xfId="61" applyNumberFormat="1" applyFont="1" applyFill="1" applyBorder="1" applyAlignment="1" applyProtection="1">
      <alignment/>
      <protection/>
    </xf>
    <xf numFmtId="164" fontId="20" fillId="0" borderId="23" xfId="61" applyNumberFormat="1" applyFont="1" applyFill="1" applyBorder="1" applyAlignment="1" applyProtection="1">
      <alignment/>
      <protection/>
    </xf>
    <xf numFmtId="3" fontId="22" fillId="0" borderId="24" xfId="54" applyNumberFormat="1" applyFont="1" applyBorder="1">
      <alignment/>
      <protection/>
    </xf>
    <xf numFmtId="3" fontId="20" fillId="0" borderId="25" xfId="54" applyNumberFormat="1" applyFont="1" applyBorder="1">
      <alignment/>
      <protection/>
    </xf>
    <xf numFmtId="3" fontId="22" fillId="0" borderId="26" xfId="54" applyNumberFormat="1" applyFont="1" applyBorder="1">
      <alignment/>
      <protection/>
    </xf>
    <xf numFmtId="3" fontId="20" fillId="0" borderId="27" xfId="54" applyNumberFormat="1" applyFont="1" applyBorder="1">
      <alignment/>
      <protection/>
    </xf>
    <xf numFmtId="164" fontId="22" fillId="0" borderId="28" xfId="61" applyNumberFormat="1" applyFont="1" applyFill="1" applyBorder="1" applyAlignment="1" applyProtection="1">
      <alignment/>
      <protection/>
    </xf>
    <xf numFmtId="164" fontId="20" fillId="0" borderId="29" xfId="61" applyNumberFormat="1" applyFont="1" applyFill="1" applyBorder="1" applyAlignment="1" applyProtection="1">
      <alignment/>
      <protection/>
    </xf>
    <xf numFmtId="0" fontId="20" fillId="0" borderId="30" xfId="54" applyFont="1" applyBorder="1">
      <alignment/>
      <protection/>
    </xf>
    <xf numFmtId="3" fontId="22" fillId="0" borderId="31" xfId="54" applyNumberFormat="1" applyFont="1" applyBorder="1">
      <alignment/>
      <protection/>
    </xf>
    <xf numFmtId="3" fontId="20" fillId="0" borderId="32" xfId="54" applyNumberFormat="1" applyFont="1" applyBorder="1">
      <alignment/>
      <protection/>
    </xf>
    <xf numFmtId="3" fontId="20" fillId="0" borderId="10" xfId="54" applyNumberFormat="1" applyFont="1" applyBorder="1">
      <alignment/>
      <protection/>
    </xf>
    <xf numFmtId="3" fontId="20" fillId="0" borderId="11" xfId="54" applyNumberFormat="1" applyFont="1" applyBorder="1">
      <alignment/>
      <protection/>
    </xf>
    <xf numFmtId="0" fontId="20" fillId="0" borderId="33" xfId="54" applyFont="1" applyBorder="1">
      <alignment/>
      <protection/>
    </xf>
    <xf numFmtId="3" fontId="22" fillId="0" borderId="34" xfId="54" applyNumberFormat="1" applyFont="1" applyBorder="1">
      <alignment/>
      <protection/>
    </xf>
    <xf numFmtId="3" fontId="20" fillId="0" borderId="35" xfId="54" applyNumberFormat="1" applyFont="1" applyBorder="1">
      <alignment/>
      <protection/>
    </xf>
    <xf numFmtId="3" fontId="20" fillId="0" borderId="36" xfId="54" applyNumberFormat="1" applyFont="1" applyBorder="1">
      <alignment/>
      <protection/>
    </xf>
    <xf numFmtId="3" fontId="20" fillId="0" borderId="37" xfId="54" applyNumberFormat="1" applyFont="1" applyBorder="1">
      <alignment/>
      <protection/>
    </xf>
    <xf numFmtId="0" fontId="20" fillId="0" borderId="38" xfId="54" applyFont="1" applyBorder="1" applyAlignment="1">
      <alignment horizontal="center"/>
      <protection/>
    </xf>
    <xf numFmtId="164" fontId="22" fillId="0" borderId="0" xfId="61" applyNumberFormat="1" applyFont="1" applyFill="1" applyBorder="1" applyAlignment="1" applyProtection="1">
      <alignment/>
      <protection/>
    </xf>
    <xf numFmtId="164" fontId="20" fillId="0" borderId="0" xfId="61" applyNumberFormat="1" applyFont="1" applyFill="1" applyBorder="1" applyAlignment="1" applyProtection="1">
      <alignment/>
      <protection/>
    </xf>
    <xf numFmtId="164" fontId="20" fillId="0" borderId="39" xfId="61" applyNumberFormat="1" applyFont="1" applyFill="1" applyBorder="1" applyAlignment="1" applyProtection="1">
      <alignment/>
      <protection/>
    </xf>
    <xf numFmtId="3" fontId="22" fillId="0" borderId="40" xfId="54" applyNumberFormat="1" applyFont="1" applyBorder="1">
      <alignment/>
      <protection/>
    </xf>
    <xf numFmtId="3" fontId="22" fillId="0" borderId="41" xfId="54" applyNumberFormat="1" applyFont="1" applyBorder="1">
      <alignment/>
      <protection/>
    </xf>
    <xf numFmtId="3" fontId="22" fillId="0" borderId="10" xfId="54" applyNumberFormat="1" applyFont="1" applyBorder="1">
      <alignment/>
      <protection/>
    </xf>
    <xf numFmtId="3" fontId="22" fillId="0" borderId="11" xfId="54" applyNumberFormat="1" applyFont="1" applyBorder="1">
      <alignment/>
      <protection/>
    </xf>
    <xf numFmtId="3" fontId="22" fillId="0" borderId="42" xfId="54" applyNumberFormat="1" applyFont="1" applyBorder="1">
      <alignment/>
      <protection/>
    </xf>
    <xf numFmtId="3" fontId="22" fillId="0" borderId="43" xfId="54" applyNumberFormat="1" applyFont="1" applyBorder="1">
      <alignment/>
      <protection/>
    </xf>
    <xf numFmtId="3" fontId="22" fillId="0" borderId="44" xfId="54" applyNumberFormat="1" applyFont="1" applyBorder="1">
      <alignment/>
      <protection/>
    </xf>
    <xf numFmtId="3" fontId="22" fillId="0" borderId="45" xfId="54" applyNumberFormat="1" applyFont="1" applyBorder="1">
      <alignment/>
      <protection/>
    </xf>
    <xf numFmtId="0" fontId="22" fillId="0" borderId="46" xfId="54" applyFont="1" applyBorder="1" applyAlignment="1">
      <alignment horizontal="center"/>
      <protection/>
    </xf>
    <xf numFmtId="0" fontId="22" fillId="0" borderId="0" xfId="54" applyFont="1" applyBorder="1" applyAlignment="1">
      <alignment wrapText="1"/>
      <protection/>
    </xf>
    <xf numFmtId="3" fontId="22" fillId="0" borderId="0" xfId="54" applyNumberFormat="1" applyFont="1" applyBorder="1">
      <alignment/>
      <protection/>
    </xf>
    <xf numFmtId="3" fontId="22" fillId="0" borderId="39" xfId="54" applyNumberFormat="1" applyFont="1" applyBorder="1">
      <alignment/>
      <protection/>
    </xf>
    <xf numFmtId="0" fontId="20" fillId="0" borderId="33" xfId="54" applyFont="1" applyBorder="1" applyAlignment="1">
      <alignment horizontal="center"/>
      <protection/>
    </xf>
    <xf numFmtId="3" fontId="22" fillId="0" borderId="47" xfId="54" applyNumberFormat="1" applyFont="1" applyBorder="1">
      <alignment/>
      <protection/>
    </xf>
    <xf numFmtId="11" fontId="22" fillId="0" borderId="0" xfId="54" applyNumberFormat="1" applyFont="1">
      <alignment/>
      <protection/>
    </xf>
    <xf numFmtId="0" fontId="20" fillId="0" borderId="20" xfId="54" applyFont="1" applyBorder="1" applyAlignment="1">
      <alignment horizontal="center"/>
      <protection/>
    </xf>
    <xf numFmtId="164" fontId="20" fillId="0" borderId="20" xfId="61" applyNumberFormat="1" applyFont="1" applyFill="1" applyBorder="1" applyAlignment="1" applyProtection="1">
      <alignment/>
      <protection/>
    </xf>
    <xf numFmtId="164" fontId="20" fillId="0" borderId="46" xfId="61" applyNumberFormat="1" applyFont="1" applyFill="1" applyBorder="1" applyAlignment="1" applyProtection="1">
      <alignment/>
      <protection/>
    </xf>
    <xf numFmtId="3" fontId="22" fillId="0" borderId="32" xfId="54" applyNumberFormat="1" applyFont="1" applyBorder="1">
      <alignment/>
      <protection/>
    </xf>
    <xf numFmtId="0" fontId="22" fillId="0" borderId="0" xfId="54" applyFont="1" applyAlignment="1">
      <alignment wrapText="1"/>
      <protection/>
    </xf>
    <xf numFmtId="0" fontId="20" fillId="0" borderId="17" xfId="54" applyFont="1" applyBorder="1" applyAlignment="1">
      <alignment horizontal="center"/>
      <protection/>
    </xf>
    <xf numFmtId="0" fontId="20" fillId="0" borderId="21" xfId="54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2" fillId="0" borderId="38" xfId="54" applyFont="1" applyBorder="1" applyAlignment="1">
      <alignment horizontal="center"/>
      <protection/>
    </xf>
    <xf numFmtId="3" fontId="22" fillId="0" borderId="48" xfId="54" applyNumberFormat="1" applyFont="1" applyBorder="1">
      <alignment/>
      <protection/>
    </xf>
    <xf numFmtId="3" fontId="22" fillId="0" borderId="49" xfId="54" applyNumberFormat="1" applyFont="1" applyBorder="1">
      <alignment/>
      <protection/>
    </xf>
    <xf numFmtId="3" fontId="22" fillId="0" borderId="50" xfId="54" applyNumberFormat="1" applyFont="1" applyBorder="1">
      <alignment/>
      <protection/>
    </xf>
    <xf numFmtId="0" fontId="22" fillId="0" borderId="12" xfId="54" applyFont="1" applyBorder="1" applyAlignment="1">
      <alignment horizontal="center"/>
      <protection/>
    </xf>
    <xf numFmtId="0" fontId="20" fillId="0" borderId="46" xfId="54" applyFont="1" applyBorder="1" applyAlignment="1">
      <alignment horizontal="center"/>
      <protection/>
    </xf>
    <xf numFmtId="3" fontId="25" fillId="0" borderId="0" xfId="54" applyNumberFormat="1" applyFont="1" applyBorder="1">
      <alignment/>
      <protection/>
    </xf>
    <xf numFmtId="3" fontId="25" fillId="0" borderId="30" xfId="54" applyNumberFormat="1" applyFont="1" applyBorder="1">
      <alignment/>
      <protection/>
    </xf>
    <xf numFmtId="3" fontId="25" fillId="0" borderId="31" xfId="54" applyNumberFormat="1" applyFont="1" applyBorder="1">
      <alignment/>
      <protection/>
    </xf>
    <xf numFmtId="164" fontId="22" fillId="0" borderId="51" xfId="61" applyNumberFormat="1" applyFont="1" applyFill="1" applyBorder="1" applyAlignment="1" applyProtection="1">
      <alignment/>
      <protection/>
    </xf>
    <xf numFmtId="164" fontId="22" fillId="0" borderId="32" xfId="61" applyNumberFormat="1" applyFont="1" applyFill="1" applyBorder="1" applyAlignment="1" applyProtection="1">
      <alignment/>
      <protection/>
    </xf>
    <xf numFmtId="164" fontId="22" fillId="0" borderId="10" xfId="61" applyNumberFormat="1" applyFont="1" applyFill="1" applyBorder="1" applyAlignment="1" applyProtection="1">
      <alignment/>
      <protection/>
    </xf>
    <xf numFmtId="164" fontId="22" fillId="0" borderId="11" xfId="61" applyNumberFormat="1" applyFont="1" applyFill="1" applyBorder="1" applyAlignment="1" applyProtection="1">
      <alignment/>
      <protection/>
    </xf>
    <xf numFmtId="0" fontId="27" fillId="24" borderId="51" xfId="0" applyFont="1" applyFill="1" applyBorder="1" applyAlignment="1">
      <alignment vertical="center"/>
    </xf>
    <xf numFmtId="0" fontId="20" fillId="24" borderId="49" xfId="54" applyFont="1" applyFill="1" applyBorder="1">
      <alignment/>
      <protection/>
    </xf>
    <xf numFmtId="3" fontId="20" fillId="24" borderId="49" xfId="54" applyNumberFormat="1" applyFont="1" applyFill="1" applyBorder="1">
      <alignment/>
      <protection/>
    </xf>
    <xf numFmtId="3" fontId="20" fillId="24" borderId="42" xfId="54" applyNumberFormat="1" applyFont="1" applyFill="1" applyBorder="1">
      <alignment/>
      <protection/>
    </xf>
    <xf numFmtId="0" fontId="20" fillId="0" borderId="0" xfId="54" applyFont="1" applyAlignment="1">
      <alignment vertical="center"/>
      <protection/>
    </xf>
    <xf numFmtId="0" fontId="27" fillId="0" borderId="0" xfId="54" applyFont="1" applyAlignment="1">
      <alignment horizontal="center" vertical="center"/>
      <protection/>
    </xf>
    <xf numFmtId="3" fontId="26" fillId="0" borderId="0" xfId="54" applyNumberFormat="1" applyFont="1" applyAlignment="1">
      <alignment horizontal="center" vertical="center"/>
      <protection/>
    </xf>
    <xf numFmtId="3" fontId="27" fillId="0" borderId="0" xfId="54" applyNumberFormat="1" applyFont="1" applyAlignment="1">
      <alignment horizontal="center" vertical="center"/>
      <protection/>
    </xf>
    <xf numFmtId="0" fontId="27" fillId="0" borderId="0" xfId="54" applyFont="1" applyAlignment="1">
      <alignment horizontal="center" vertical="center" wrapText="1"/>
      <protection/>
    </xf>
    <xf numFmtId="0" fontId="22" fillId="0" borderId="31" xfId="54" applyFont="1" applyBorder="1" applyAlignment="1">
      <alignment horizontal="center" vertical="center" textRotation="90" wrapText="1"/>
      <protection/>
    </xf>
    <xf numFmtId="3" fontId="26" fillId="0" borderId="41" xfId="54" applyNumberFormat="1" applyFont="1" applyBorder="1" applyAlignment="1">
      <alignment horizontal="center" vertical="center" textRotation="90" wrapText="1"/>
      <protection/>
    </xf>
    <xf numFmtId="3" fontId="26" fillId="0" borderId="52" xfId="54" applyNumberFormat="1" applyFont="1" applyBorder="1" applyAlignment="1">
      <alignment horizontal="center" vertical="center" textRotation="90" wrapText="1"/>
      <protection/>
    </xf>
    <xf numFmtId="3" fontId="26" fillId="0" borderId="31" xfId="54" applyNumberFormat="1" applyFont="1" applyBorder="1" applyAlignment="1">
      <alignment horizontal="center" vertical="center" textRotation="90" wrapText="1"/>
      <protection/>
    </xf>
    <xf numFmtId="3" fontId="26" fillId="0" borderId="32" xfId="54" applyNumberFormat="1" applyFont="1" applyBorder="1" applyAlignment="1">
      <alignment horizontal="center" vertical="center" textRotation="90" wrapText="1"/>
      <protection/>
    </xf>
    <xf numFmtId="3" fontId="26" fillId="0" borderId="10" xfId="54" applyNumberFormat="1" applyFont="1" applyBorder="1" applyAlignment="1">
      <alignment horizontal="center" vertical="center" textRotation="90" wrapText="1"/>
      <protection/>
    </xf>
    <xf numFmtId="3" fontId="26" fillId="0" borderId="11" xfId="54" applyNumberFormat="1" applyFont="1" applyBorder="1" applyAlignment="1">
      <alignment horizontal="center" vertical="center" textRotation="90" wrapText="1"/>
      <protection/>
    </xf>
    <xf numFmtId="3" fontId="26" fillId="24" borderId="41" xfId="54" applyNumberFormat="1" applyFont="1" applyFill="1" applyBorder="1" applyAlignment="1">
      <alignment horizontal="center" vertical="center" textRotation="90" wrapText="1"/>
      <protection/>
    </xf>
    <xf numFmtId="3" fontId="26" fillId="24" borderId="10" xfId="54" applyNumberFormat="1" applyFont="1" applyFill="1" applyBorder="1" applyAlignment="1">
      <alignment horizontal="center" vertical="center" textRotation="90" wrapText="1"/>
      <protection/>
    </xf>
    <xf numFmtId="3" fontId="26" fillId="24" borderId="11" xfId="54" applyNumberFormat="1" applyFont="1" applyFill="1" applyBorder="1" applyAlignment="1">
      <alignment horizontal="center" vertical="center" textRotation="90" wrapText="1"/>
      <protection/>
    </xf>
    <xf numFmtId="0" fontId="26" fillId="0" borderId="0" xfId="54" applyFont="1">
      <alignment/>
      <protection/>
    </xf>
    <xf numFmtId="0" fontId="27" fillId="0" borderId="33" xfId="54" applyFont="1" applyBorder="1" applyAlignment="1">
      <alignment horizontal="center"/>
      <protection/>
    </xf>
    <xf numFmtId="0" fontId="27" fillId="0" borderId="12" xfId="54" applyFont="1" applyBorder="1" applyAlignment="1">
      <alignment horizontal="center"/>
      <protection/>
    </xf>
    <xf numFmtId="3" fontId="26" fillId="0" borderId="34" xfId="54" applyNumberFormat="1" applyFont="1" applyBorder="1">
      <alignment/>
      <protection/>
    </xf>
    <xf numFmtId="3" fontId="27" fillId="0" borderId="53" xfId="54" applyNumberFormat="1" applyFont="1" applyBorder="1">
      <alignment/>
      <protection/>
    </xf>
    <xf numFmtId="3" fontId="27" fillId="0" borderId="54" xfId="54" applyNumberFormat="1" applyFont="1" applyBorder="1">
      <alignment/>
      <protection/>
    </xf>
    <xf numFmtId="3" fontId="27" fillId="0" borderId="24" xfId="54" applyNumberFormat="1" applyFont="1" applyBorder="1">
      <alignment/>
      <protection/>
    </xf>
    <xf numFmtId="3" fontId="27" fillId="0" borderId="14" xfId="54" applyNumberFormat="1" applyFont="1" applyBorder="1">
      <alignment/>
      <protection/>
    </xf>
    <xf numFmtId="3" fontId="27" fillId="0" borderId="55" xfId="54" applyNumberFormat="1" applyFont="1" applyBorder="1">
      <alignment/>
      <protection/>
    </xf>
    <xf numFmtId="3" fontId="27" fillId="0" borderId="56" xfId="54" applyNumberFormat="1" applyFont="1" applyBorder="1">
      <alignment/>
      <protection/>
    </xf>
    <xf numFmtId="3" fontId="27" fillId="0" borderId="34" xfId="54" applyNumberFormat="1" applyFont="1" applyBorder="1">
      <alignment/>
      <protection/>
    </xf>
    <xf numFmtId="3" fontId="27" fillId="0" borderId="35" xfId="54" applyNumberFormat="1" applyFont="1" applyBorder="1">
      <alignment/>
      <protection/>
    </xf>
    <xf numFmtId="3" fontId="27" fillId="0" borderId="57" xfId="54" applyNumberFormat="1" applyFont="1" applyBorder="1">
      <alignment/>
      <protection/>
    </xf>
    <xf numFmtId="164" fontId="26" fillId="0" borderId="28" xfId="61" applyNumberFormat="1" applyFont="1" applyFill="1" applyBorder="1" applyAlignment="1" applyProtection="1">
      <alignment/>
      <protection/>
    </xf>
    <xf numFmtId="164" fontId="27" fillId="0" borderId="29" xfId="61" applyNumberFormat="1" applyFont="1" applyFill="1" applyBorder="1" applyAlignment="1" applyProtection="1">
      <alignment/>
      <protection/>
    </xf>
    <xf numFmtId="164" fontId="27" fillId="0" borderId="58" xfId="61" applyNumberFormat="1" applyFont="1" applyFill="1" applyBorder="1" applyAlignment="1" applyProtection="1">
      <alignment/>
      <protection/>
    </xf>
    <xf numFmtId="164" fontId="27" fillId="0" borderId="28" xfId="61" applyNumberFormat="1" applyFont="1" applyFill="1" applyBorder="1" applyAlignment="1" applyProtection="1">
      <alignment/>
      <protection/>
    </xf>
    <xf numFmtId="164" fontId="27" fillId="0" borderId="22" xfId="61" applyNumberFormat="1" applyFont="1" applyFill="1" applyBorder="1" applyAlignment="1" applyProtection="1">
      <alignment/>
      <protection/>
    </xf>
    <xf numFmtId="164" fontId="27" fillId="0" borderId="21" xfId="61" applyNumberFormat="1" applyFont="1" applyFill="1" applyBorder="1" applyAlignment="1" applyProtection="1">
      <alignment/>
      <protection/>
    </xf>
    <xf numFmtId="164" fontId="27" fillId="0" borderId="23" xfId="61" applyNumberFormat="1" applyFont="1" applyFill="1" applyBorder="1" applyAlignment="1" applyProtection="1">
      <alignment/>
      <protection/>
    </xf>
    <xf numFmtId="164" fontId="26" fillId="0" borderId="59" xfId="61" applyNumberFormat="1" applyFont="1" applyFill="1" applyBorder="1" applyAlignment="1" applyProtection="1">
      <alignment/>
      <protection/>
    </xf>
    <xf numFmtId="164" fontId="27" fillId="0" borderId="60" xfId="61" applyNumberFormat="1" applyFont="1" applyFill="1" applyBorder="1" applyAlignment="1" applyProtection="1">
      <alignment/>
      <protection/>
    </xf>
    <xf numFmtId="164" fontId="27" fillId="0" borderId="61" xfId="61" applyNumberFormat="1" applyFont="1" applyFill="1" applyBorder="1" applyAlignment="1" applyProtection="1">
      <alignment/>
      <protection/>
    </xf>
    <xf numFmtId="164" fontId="27" fillId="0" borderId="59" xfId="61" applyNumberFormat="1" applyFont="1" applyFill="1" applyBorder="1" applyAlignment="1" applyProtection="1">
      <alignment/>
      <protection/>
    </xf>
    <xf numFmtId="164" fontId="27" fillId="0" borderId="62" xfId="61" applyNumberFormat="1" applyFont="1" applyFill="1" applyBorder="1" applyAlignment="1" applyProtection="1">
      <alignment/>
      <protection/>
    </xf>
    <xf numFmtId="164" fontId="27" fillId="0" borderId="63" xfId="61" applyNumberFormat="1" applyFont="1" applyFill="1" applyBorder="1" applyAlignment="1" applyProtection="1">
      <alignment/>
      <protection/>
    </xf>
    <xf numFmtId="164" fontId="27" fillId="0" borderId="64" xfId="61" applyNumberFormat="1" applyFont="1" applyFill="1" applyBorder="1" applyAlignment="1" applyProtection="1">
      <alignment/>
      <protection/>
    </xf>
    <xf numFmtId="164" fontId="27" fillId="0" borderId="20" xfId="61" applyNumberFormat="1" applyFont="1" applyFill="1" applyBorder="1" applyAlignment="1" applyProtection="1">
      <alignment/>
      <protection/>
    </xf>
    <xf numFmtId="164" fontId="27" fillId="0" borderId="38" xfId="61" applyNumberFormat="1" applyFont="1" applyFill="1" applyBorder="1" applyAlignment="1" applyProtection="1">
      <alignment/>
      <protection/>
    </xf>
    <xf numFmtId="3" fontId="26" fillId="0" borderId="31" xfId="54" applyNumberFormat="1" applyFont="1" applyBorder="1">
      <alignment/>
      <protection/>
    </xf>
    <xf numFmtId="3" fontId="27" fillId="0" borderId="41" xfId="54" applyNumberFormat="1" applyFont="1" applyBorder="1">
      <alignment/>
      <protection/>
    </xf>
    <xf numFmtId="3" fontId="27" fillId="0" borderId="48" xfId="54" applyNumberFormat="1" applyFont="1" applyBorder="1">
      <alignment/>
      <protection/>
    </xf>
    <xf numFmtId="3" fontId="27" fillId="0" borderId="31" xfId="54" applyNumberFormat="1" applyFont="1" applyBorder="1">
      <alignment/>
      <protection/>
    </xf>
    <xf numFmtId="3" fontId="27" fillId="0" borderId="40" xfId="54" applyNumberFormat="1" applyFont="1" applyBorder="1">
      <alignment/>
      <protection/>
    </xf>
    <xf numFmtId="0" fontId="27" fillId="0" borderId="38" xfId="54" applyFont="1" applyBorder="1" applyAlignment="1">
      <alignment horizontal="center"/>
      <protection/>
    </xf>
    <xf numFmtId="0" fontId="27" fillId="0" borderId="0" xfId="54" applyFont="1" applyBorder="1">
      <alignment/>
      <protection/>
    </xf>
    <xf numFmtId="164" fontId="26" fillId="0" borderId="0" xfId="61" applyNumberFormat="1" applyFont="1" applyFill="1" applyBorder="1" applyAlignment="1" applyProtection="1">
      <alignment/>
      <protection/>
    </xf>
    <xf numFmtId="164" fontId="27" fillId="0" borderId="0" xfId="61" applyNumberFormat="1" applyFont="1" applyFill="1" applyBorder="1" applyAlignment="1" applyProtection="1">
      <alignment/>
      <protection/>
    </xf>
    <xf numFmtId="164" fontId="27" fillId="0" borderId="39" xfId="61" applyNumberFormat="1" applyFont="1" applyFill="1" applyBorder="1" applyAlignment="1" applyProtection="1">
      <alignment/>
      <protection/>
    </xf>
    <xf numFmtId="3" fontId="26" fillId="0" borderId="41" xfId="54" applyNumberFormat="1" applyFont="1" applyBorder="1">
      <alignment/>
      <protection/>
    </xf>
    <xf numFmtId="3" fontId="26" fillId="0" borderId="52" xfId="54" applyNumberFormat="1" applyFont="1" applyBorder="1">
      <alignment/>
      <protection/>
    </xf>
    <xf numFmtId="3" fontId="26" fillId="0" borderId="32" xfId="54" applyNumberFormat="1" applyFont="1" applyBorder="1">
      <alignment/>
      <protection/>
    </xf>
    <xf numFmtId="3" fontId="26" fillId="0" borderId="10" xfId="54" applyNumberFormat="1" applyFont="1" applyBorder="1">
      <alignment/>
      <protection/>
    </xf>
    <xf numFmtId="3" fontId="26" fillId="0" borderId="11" xfId="54" applyNumberFormat="1" applyFont="1" applyBorder="1">
      <alignment/>
      <protection/>
    </xf>
    <xf numFmtId="3" fontId="26" fillId="0" borderId="42" xfId="54" applyNumberFormat="1" applyFont="1" applyBorder="1">
      <alignment/>
      <protection/>
    </xf>
    <xf numFmtId="3" fontId="26" fillId="0" borderId="43" xfId="54" applyNumberFormat="1" applyFont="1" applyBorder="1">
      <alignment/>
      <protection/>
    </xf>
    <xf numFmtId="3" fontId="26" fillId="0" borderId="65" xfId="54" applyNumberFormat="1" applyFont="1" applyBorder="1">
      <alignment/>
      <protection/>
    </xf>
    <xf numFmtId="3" fontId="26" fillId="0" borderId="47" xfId="54" applyNumberFormat="1" applyFont="1" applyBorder="1">
      <alignment/>
      <protection/>
    </xf>
    <xf numFmtId="3" fontId="26" fillId="0" borderId="50" xfId="54" applyNumberFormat="1" applyFont="1" applyBorder="1">
      <alignment/>
      <protection/>
    </xf>
    <xf numFmtId="3" fontId="26" fillId="0" borderId="44" xfId="54" applyNumberFormat="1" applyFont="1" applyBorder="1">
      <alignment/>
      <protection/>
    </xf>
    <xf numFmtId="3" fontId="26" fillId="0" borderId="45" xfId="54" applyNumberFormat="1" applyFont="1" applyBorder="1">
      <alignment/>
      <protection/>
    </xf>
    <xf numFmtId="0" fontId="26" fillId="0" borderId="46" xfId="54" applyFont="1" applyBorder="1" applyAlignment="1">
      <alignment horizontal="center"/>
      <protection/>
    </xf>
    <xf numFmtId="0" fontId="26" fillId="0" borderId="0" xfId="54" applyFont="1" applyBorder="1" applyAlignment="1">
      <alignment wrapText="1"/>
      <protection/>
    </xf>
    <xf numFmtId="3" fontId="26" fillId="0" borderId="0" xfId="54" applyNumberFormat="1" applyFont="1" applyBorder="1">
      <alignment/>
      <protection/>
    </xf>
    <xf numFmtId="3" fontId="26" fillId="0" borderId="39" xfId="54" applyNumberFormat="1" applyFont="1" applyBorder="1">
      <alignment/>
      <protection/>
    </xf>
    <xf numFmtId="0" fontId="27" fillId="0" borderId="46" xfId="54" applyFont="1" applyBorder="1" applyAlignment="1">
      <alignment horizontal="center"/>
      <protection/>
    </xf>
    <xf numFmtId="3" fontId="27" fillId="0" borderId="32" xfId="54" applyNumberFormat="1" applyFont="1" applyBorder="1">
      <alignment/>
      <protection/>
    </xf>
    <xf numFmtId="0" fontId="26" fillId="0" borderId="38" xfId="54" applyFont="1" applyBorder="1" applyAlignment="1">
      <alignment horizontal="center"/>
      <protection/>
    </xf>
    <xf numFmtId="0" fontId="26" fillId="0" borderId="66" xfId="54" applyFont="1" applyBorder="1" applyAlignment="1">
      <alignment wrapText="1"/>
      <protection/>
    </xf>
    <xf numFmtId="3" fontId="26" fillId="0" borderId="67" xfId="54" applyNumberFormat="1" applyFont="1" applyBorder="1">
      <alignment/>
      <protection/>
    </xf>
    <xf numFmtId="3" fontId="26" fillId="0" borderId="68" xfId="54" applyNumberFormat="1" applyFont="1" applyBorder="1">
      <alignment/>
      <protection/>
    </xf>
    <xf numFmtId="0" fontId="26" fillId="0" borderId="0" xfId="54" applyFont="1" applyBorder="1">
      <alignment/>
      <protection/>
    </xf>
    <xf numFmtId="0" fontId="27" fillId="0" borderId="20" xfId="54" applyFont="1" applyBorder="1" applyAlignment="1">
      <alignment horizontal="center"/>
      <protection/>
    </xf>
    <xf numFmtId="0" fontId="27" fillId="0" borderId="13" xfId="54" applyFont="1" applyBorder="1" applyAlignment="1">
      <alignment horizontal="center"/>
      <protection/>
    </xf>
    <xf numFmtId="0" fontId="20" fillId="0" borderId="38" xfId="54" applyFont="1" applyBorder="1">
      <alignment/>
      <protection/>
    </xf>
    <xf numFmtId="0" fontId="27" fillId="0" borderId="30" xfId="54" applyFont="1" applyBorder="1" applyAlignment="1">
      <alignment horizontal="center"/>
      <protection/>
    </xf>
    <xf numFmtId="0" fontId="20" fillId="0" borderId="48" xfId="54" applyFont="1" applyBorder="1">
      <alignment/>
      <protection/>
    </xf>
    <xf numFmtId="164" fontId="26" fillId="0" borderId="48" xfId="61" applyNumberFormat="1" applyFont="1" applyFill="1" applyBorder="1" applyAlignment="1" applyProtection="1">
      <alignment/>
      <protection/>
    </xf>
    <xf numFmtId="164" fontId="27" fillId="0" borderId="48" xfId="61" applyNumberFormat="1" applyFont="1" applyFill="1" applyBorder="1" applyAlignment="1" applyProtection="1">
      <alignment/>
      <protection/>
    </xf>
    <xf numFmtId="164" fontId="27" fillId="0" borderId="40" xfId="61" applyNumberFormat="1" applyFont="1" applyFill="1" applyBorder="1" applyAlignment="1" applyProtection="1">
      <alignment/>
      <protection/>
    </xf>
    <xf numFmtId="3" fontId="26" fillId="0" borderId="30" xfId="54" applyNumberFormat="1" applyFont="1" applyBorder="1">
      <alignment/>
      <protection/>
    </xf>
    <xf numFmtId="3" fontId="26" fillId="0" borderId="49" xfId="54" applyNumberFormat="1" applyFont="1" applyBorder="1">
      <alignment/>
      <protection/>
    </xf>
    <xf numFmtId="0" fontId="26" fillId="0" borderId="0" xfId="54" applyFont="1" applyAlignment="1">
      <alignment wrapText="1"/>
      <protection/>
    </xf>
    <xf numFmtId="0" fontId="20" fillId="0" borderId="31" xfId="54" applyFont="1" applyBorder="1">
      <alignment/>
      <protection/>
    </xf>
    <xf numFmtId="3" fontId="26" fillId="0" borderId="57" xfId="54" applyNumberFormat="1" applyFont="1" applyBorder="1">
      <alignment/>
      <protection/>
    </xf>
    <xf numFmtId="164" fontId="26" fillId="0" borderId="69" xfId="61" applyNumberFormat="1" applyFont="1" applyFill="1" applyBorder="1" applyAlignment="1" applyProtection="1">
      <alignment/>
      <protection/>
    </xf>
    <xf numFmtId="164" fontId="27" fillId="0" borderId="27" xfId="61" applyNumberFormat="1" applyFont="1" applyFill="1" applyBorder="1" applyAlignment="1" applyProtection="1">
      <alignment/>
      <protection/>
    </xf>
    <xf numFmtId="164" fontId="27" fillId="0" borderId="70" xfId="61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27" fillId="0" borderId="3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6" fillId="0" borderId="46" xfId="54" applyFont="1" applyBorder="1" applyAlignment="1">
      <alignment horizontal="left"/>
      <protection/>
    </xf>
    <xf numFmtId="0" fontId="26" fillId="0" borderId="0" xfId="54" applyFont="1" applyBorder="1" applyAlignment="1">
      <alignment horizontal="left"/>
      <protection/>
    </xf>
    <xf numFmtId="164" fontId="26" fillId="0" borderId="39" xfId="61" applyNumberFormat="1" applyFont="1" applyFill="1" applyBorder="1" applyAlignment="1" applyProtection="1">
      <alignment/>
      <protection/>
    </xf>
    <xf numFmtId="3" fontId="26" fillId="0" borderId="51" xfId="54" applyNumberFormat="1" applyFont="1" applyBorder="1">
      <alignment/>
      <protection/>
    </xf>
    <xf numFmtId="164" fontId="26" fillId="0" borderId="47" xfId="54" applyNumberFormat="1" applyFont="1" applyBorder="1" applyAlignment="1">
      <alignment vertical="center"/>
      <protection/>
    </xf>
    <xf numFmtId="164" fontId="26" fillId="0" borderId="43" xfId="54" applyNumberFormat="1" applyFont="1" applyBorder="1" applyAlignment="1">
      <alignment vertical="center"/>
      <protection/>
    </xf>
    <xf numFmtId="164" fontId="26" fillId="0" borderId="49" xfId="54" applyNumberFormat="1" applyFont="1" applyBorder="1" applyAlignment="1">
      <alignment vertical="center"/>
      <protection/>
    </xf>
    <xf numFmtId="164" fontId="26" fillId="0" borderId="50" xfId="54" applyNumberFormat="1" applyFont="1" applyBorder="1" applyAlignment="1">
      <alignment vertical="center"/>
      <protection/>
    </xf>
    <xf numFmtId="164" fontId="26" fillId="0" borderId="42" xfId="54" applyNumberFormat="1" applyFont="1" applyBorder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24" borderId="49" xfId="54" applyFont="1" applyFill="1" applyBorder="1">
      <alignment/>
      <protection/>
    </xf>
    <xf numFmtId="3" fontId="27" fillId="24" borderId="49" xfId="54" applyNumberFormat="1" applyFont="1" applyFill="1" applyBorder="1">
      <alignment/>
      <protection/>
    </xf>
    <xf numFmtId="3" fontId="27" fillId="24" borderId="42" xfId="54" applyNumberFormat="1" applyFont="1" applyFill="1" applyBorder="1">
      <alignment/>
      <protection/>
    </xf>
    <xf numFmtId="0" fontId="27" fillId="0" borderId="0" xfId="54" applyFont="1" applyAlignment="1">
      <alignment vertical="center"/>
      <protection/>
    </xf>
    <xf numFmtId="0" fontId="20" fillId="24" borderId="0" xfId="54" applyFont="1" applyFill="1">
      <alignment/>
      <protection/>
    </xf>
    <xf numFmtId="0" fontId="27" fillId="24" borderId="0" xfId="54" applyFont="1" applyFill="1">
      <alignment/>
      <protection/>
    </xf>
    <xf numFmtId="3" fontId="20" fillId="24" borderId="0" xfId="54" applyNumberFormat="1" applyFont="1" applyFill="1">
      <alignment/>
      <protection/>
    </xf>
    <xf numFmtId="3" fontId="0" fillId="24" borderId="0" xfId="0" applyNumberFormat="1" applyFill="1" applyAlignment="1">
      <alignment/>
    </xf>
    <xf numFmtId="0" fontId="21" fillId="24" borderId="0" xfId="0" applyFont="1" applyFill="1" applyBorder="1" applyAlignment="1">
      <alignment horizontal="right"/>
    </xf>
    <xf numFmtId="3" fontId="20" fillId="24" borderId="0" xfId="54" applyNumberFormat="1" applyFont="1" applyFill="1" applyBorder="1">
      <alignment/>
      <protection/>
    </xf>
    <xf numFmtId="0" fontId="20" fillId="24" borderId="0" xfId="54" applyFont="1" applyFill="1" applyBorder="1">
      <alignment/>
      <protection/>
    </xf>
    <xf numFmtId="0" fontId="26" fillId="24" borderId="0" xfId="54" applyFont="1" applyFill="1" applyBorder="1" applyAlignment="1">
      <alignment horizontal="center" vertical="center"/>
      <protection/>
    </xf>
    <xf numFmtId="0" fontId="22" fillId="24" borderId="0" xfId="54" applyFont="1" applyFill="1" applyAlignment="1">
      <alignment horizontal="center" vertical="center" wrapText="1"/>
      <protection/>
    </xf>
    <xf numFmtId="0" fontId="22" fillId="24" borderId="0" xfId="54" applyFont="1" applyFill="1">
      <alignment/>
      <protection/>
    </xf>
    <xf numFmtId="0" fontId="27" fillId="24" borderId="34" xfId="54" applyFont="1" applyFill="1" applyBorder="1">
      <alignment/>
      <protection/>
    </xf>
    <xf numFmtId="3" fontId="26" fillId="24" borderId="46" xfId="54" applyNumberFormat="1" applyFont="1" applyFill="1" applyBorder="1">
      <alignment/>
      <protection/>
    </xf>
    <xf numFmtId="3" fontId="27" fillId="24" borderId="33" xfId="54" applyNumberFormat="1" applyFont="1" applyFill="1" applyBorder="1">
      <alignment/>
      <protection/>
    </xf>
    <xf numFmtId="3" fontId="27" fillId="24" borderId="35" xfId="54" applyNumberFormat="1" applyFont="1" applyFill="1" applyBorder="1">
      <alignment/>
      <protection/>
    </xf>
    <xf numFmtId="3" fontId="27" fillId="24" borderId="54" xfId="54" applyNumberFormat="1" applyFont="1" applyFill="1" applyBorder="1">
      <alignment/>
      <protection/>
    </xf>
    <xf numFmtId="3" fontId="27" fillId="24" borderId="37" xfId="54" applyNumberFormat="1" applyFont="1" applyFill="1" applyBorder="1">
      <alignment/>
      <protection/>
    </xf>
    <xf numFmtId="3" fontId="27" fillId="24" borderId="53" xfId="54" applyNumberFormat="1" applyFont="1" applyFill="1" applyBorder="1">
      <alignment/>
      <protection/>
    </xf>
    <xf numFmtId="3" fontId="27" fillId="24" borderId="36" xfId="54" applyNumberFormat="1" applyFont="1" applyFill="1" applyBorder="1">
      <alignment/>
      <protection/>
    </xf>
    <xf numFmtId="3" fontId="22" fillId="24" borderId="39" xfId="54" applyNumberFormat="1" applyFont="1" applyFill="1" applyBorder="1">
      <alignment/>
      <protection/>
    </xf>
    <xf numFmtId="0" fontId="27" fillId="24" borderId="26" xfId="54" applyFont="1" applyFill="1" applyBorder="1">
      <alignment/>
      <protection/>
    </xf>
    <xf numFmtId="3" fontId="26" fillId="24" borderId="12" xfId="54" applyNumberFormat="1" applyFont="1" applyFill="1" applyBorder="1">
      <alignment/>
      <protection/>
    </xf>
    <xf numFmtId="3" fontId="27" fillId="24" borderId="12" xfId="54" applyNumberFormat="1" applyFont="1" applyFill="1" applyBorder="1">
      <alignment/>
      <protection/>
    </xf>
    <xf numFmtId="3" fontId="27" fillId="24" borderId="17" xfId="54" applyNumberFormat="1" applyFont="1" applyFill="1" applyBorder="1">
      <alignment/>
      <protection/>
    </xf>
    <xf numFmtId="3" fontId="27" fillId="24" borderId="71" xfId="54" applyNumberFormat="1" applyFont="1" applyFill="1" applyBorder="1">
      <alignment/>
      <protection/>
    </xf>
    <xf numFmtId="3" fontId="27" fillId="24" borderId="19" xfId="54" applyNumberFormat="1" applyFont="1" applyFill="1" applyBorder="1">
      <alignment/>
      <protection/>
    </xf>
    <xf numFmtId="3" fontId="27" fillId="24" borderId="27" xfId="54" applyNumberFormat="1" applyFont="1" applyFill="1" applyBorder="1">
      <alignment/>
      <protection/>
    </xf>
    <xf numFmtId="3" fontId="27" fillId="24" borderId="18" xfId="54" applyNumberFormat="1" applyFont="1" applyFill="1" applyBorder="1">
      <alignment/>
      <protection/>
    </xf>
    <xf numFmtId="0" fontId="27" fillId="24" borderId="12" xfId="54" applyFont="1" applyFill="1" applyBorder="1">
      <alignment/>
      <protection/>
    </xf>
    <xf numFmtId="0" fontId="27" fillId="24" borderId="59" xfId="54" applyFont="1" applyFill="1" applyBorder="1" applyAlignment="1">
      <alignment horizontal="left" vertical="center" wrapText="1"/>
      <protection/>
    </xf>
    <xf numFmtId="3" fontId="26" fillId="24" borderId="38" xfId="54" applyNumberFormat="1" applyFont="1" applyFill="1" applyBorder="1">
      <alignment/>
      <protection/>
    </xf>
    <xf numFmtId="3" fontId="27" fillId="24" borderId="38" xfId="54" applyNumberFormat="1" applyFont="1" applyFill="1" applyBorder="1">
      <alignment/>
      <protection/>
    </xf>
    <xf numFmtId="3" fontId="27" fillId="24" borderId="62" xfId="54" applyNumberFormat="1" applyFont="1" applyFill="1" applyBorder="1">
      <alignment/>
      <protection/>
    </xf>
    <xf numFmtId="3" fontId="27" fillId="24" borderId="72" xfId="54" applyNumberFormat="1" applyFont="1" applyFill="1" applyBorder="1">
      <alignment/>
      <protection/>
    </xf>
    <xf numFmtId="3" fontId="27" fillId="24" borderId="64" xfId="54" applyNumberFormat="1" applyFont="1" applyFill="1" applyBorder="1">
      <alignment/>
      <protection/>
    </xf>
    <xf numFmtId="3" fontId="27" fillId="24" borderId="60" xfId="54" applyNumberFormat="1" applyFont="1" applyFill="1" applyBorder="1">
      <alignment/>
      <protection/>
    </xf>
    <xf numFmtId="3" fontId="27" fillId="24" borderId="63" xfId="54" applyNumberFormat="1" applyFont="1" applyFill="1" applyBorder="1">
      <alignment/>
      <protection/>
    </xf>
    <xf numFmtId="0" fontId="27" fillId="24" borderId="24" xfId="54" applyFont="1" applyFill="1" applyBorder="1">
      <alignment/>
      <protection/>
    </xf>
    <xf numFmtId="3" fontId="26" fillId="24" borderId="73" xfId="54" applyNumberFormat="1" applyFont="1" applyFill="1" applyBorder="1">
      <alignment/>
      <protection/>
    </xf>
    <xf numFmtId="3" fontId="27" fillId="24" borderId="15" xfId="54" applyNumberFormat="1" applyFont="1" applyFill="1" applyBorder="1">
      <alignment/>
      <protection/>
    </xf>
    <xf numFmtId="3" fontId="27" fillId="24" borderId="55" xfId="54" applyNumberFormat="1" applyFont="1" applyFill="1" applyBorder="1">
      <alignment/>
      <protection/>
    </xf>
    <xf numFmtId="3" fontId="22" fillId="24" borderId="74" xfId="54" applyNumberFormat="1" applyFont="1" applyFill="1" applyBorder="1">
      <alignment/>
      <protection/>
    </xf>
    <xf numFmtId="3" fontId="27" fillId="24" borderId="16" xfId="54" applyNumberFormat="1" applyFont="1" applyFill="1" applyBorder="1">
      <alignment/>
      <protection/>
    </xf>
    <xf numFmtId="0" fontId="27" fillId="24" borderId="28" xfId="54" applyFont="1" applyFill="1" applyBorder="1" applyAlignment="1">
      <alignment horizontal="left" vertical="center" wrapText="1"/>
      <protection/>
    </xf>
    <xf numFmtId="3" fontId="26" fillId="24" borderId="20" xfId="54" applyNumberFormat="1" applyFont="1" applyFill="1" applyBorder="1">
      <alignment/>
      <protection/>
    </xf>
    <xf numFmtId="3" fontId="27" fillId="24" borderId="20" xfId="54" applyNumberFormat="1" applyFont="1" applyFill="1" applyBorder="1">
      <alignment/>
      <protection/>
    </xf>
    <xf numFmtId="3" fontId="27" fillId="24" borderId="21" xfId="54" applyNumberFormat="1" applyFont="1" applyFill="1" applyBorder="1">
      <alignment/>
      <protection/>
    </xf>
    <xf numFmtId="3" fontId="27" fillId="24" borderId="75" xfId="54" applyNumberFormat="1" applyFont="1" applyFill="1" applyBorder="1">
      <alignment/>
      <protection/>
    </xf>
    <xf numFmtId="3" fontId="27" fillId="24" borderId="23" xfId="54" applyNumberFormat="1" applyFont="1" applyFill="1" applyBorder="1">
      <alignment/>
      <protection/>
    </xf>
    <xf numFmtId="3" fontId="27" fillId="24" borderId="29" xfId="54" applyNumberFormat="1" applyFont="1" applyFill="1" applyBorder="1">
      <alignment/>
      <protection/>
    </xf>
    <xf numFmtId="3" fontId="27" fillId="24" borderId="22" xfId="54" applyNumberFormat="1" applyFont="1" applyFill="1" applyBorder="1">
      <alignment/>
      <protection/>
    </xf>
    <xf numFmtId="3" fontId="22" fillId="24" borderId="42" xfId="54" applyNumberFormat="1" applyFont="1" applyFill="1" applyBorder="1">
      <alignment/>
      <protection/>
    </xf>
    <xf numFmtId="0" fontId="27" fillId="24" borderId="33" xfId="54" applyFont="1" applyFill="1" applyBorder="1">
      <alignment/>
      <protection/>
    </xf>
    <xf numFmtId="3" fontId="27" fillId="24" borderId="14" xfId="54" applyNumberFormat="1" applyFont="1" applyFill="1" applyBorder="1">
      <alignment/>
      <protection/>
    </xf>
    <xf numFmtId="0" fontId="27" fillId="24" borderId="38" xfId="54" applyFont="1" applyFill="1" applyBorder="1" applyAlignment="1">
      <alignment horizontal="left" vertical="center" wrapText="1"/>
      <protection/>
    </xf>
    <xf numFmtId="3" fontId="26" fillId="0" borderId="46" xfId="54" applyNumberFormat="1" applyFont="1" applyFill="1" applyBorder="1">
      <alignment/>
      <protection/>
    </xf>
    <xf numFmtId="3" fontId="27" fillId="0" borderId="34" xfId="54" applyNumberFormat="1" applyFont="1" applyFill="1" applyBorder="1">
      <alignment/>
      <protection/>
    </xf>
    <xf numFmtId="3" fontId="27" fillId="0" borderId="53" xfId="54" applyNumberFormat="1" applyFont="1" applyFill="1" applyBorder="1">
      <alignment/>
      <protection/>
    </xf>
    <xf numFmtId="3" fontId="27" fillId="0" borderId="76" xfId="54" applyNumberFormat="1" applyFont="1" applyFill="1" applyBorder="1">
      <alignment/>
      <protection/>
    </xf>
    <xf numFmtId="3" fontId="27" fillId="0" borderId="36" xfId="54" applyNumberFormat="1" applyFont="1" applyFill="1" applyBorder="1">
      <alignment/>
      <protection/>
    </xf>
    <xf numFmtId="3" fontId="22" fillId="0" borderId="39" xfId="54" applyNumberFormat="1" applyFont="1" applyFill="1" applyBorder="1">
      <alignment/>
      <protection/>
    </xf>
    <xf numFmtId="3" fontId="27" fillId="0" borderId="37" xfId="54" applyNumberFormat="1" applyFont="1" applyFill="1" applyBorder="1">
      <alignment/>
      <protection/>
    </xf>
    <xf numFmtId="0" fontId="22" fillId="0" borderId="0" xfId="54" applyFont="1" applyFill="1">
      <alignment/>
      <protection/>
    </xf>
    <xf numFmtId="3" fontId="26" fillId="0" borderId="12" xfId="54" applyNumberFormat="1" applyFont="1" applyFill="1" applyBorder="1">
      <alignment/>
      <protection/>
    </xf>
    <xf numFmtId="3" fontId="27" fillId="0" borderId="26" xfId="54" applyNumberFormat="1" applyFont="1" applyFill="1" applyBorder="1">
      <alignment/>
      <protection/>
    </xf>
    <xf numFmtId="3" fontId="27" fillId="0" borderId="27" xfId="54" applyNumberFormat="1" applyFont="1" applyFill="1" applyBorder="1">
      <alignment/>
      <protection/>
    </xf>
    <xf numFmtId="3" fontId="27" fillId="0" borderId="70" xfId="54" applyNumberFormat="1" applyFont="1" applyFill="1" applyBorder="1">
      <alignment/>
      <protection/>
    </xf>
    <xf numFmtId="3" fontId="27" fillId="0" borderId="18" xfId="54" applyNumberFormat="1" applyFont="1" applyFill="1" applyBorder="1">
      <alignment/>
      <protection/>
    </xf>
    <xf numFmtId="3" fontId="27" fillId="0" borderId="77" xfId="54" applyNumberFormat="1" applyFont="1" applyFill="1" applyBorder="1">
      <alignment/>
      <protection/>
    </xf>
    <xf numFmtId="3" fontId="27" fillId="0" borderId="60" xfId="54" applyNumberFormat="1" applyFont="1" applyFill="1" applyBorder="1">
      <alignment/>
      <protection/>
    </xf>
    <xf numFmtId="3" fontId="26" fillId="0" borderId="20" xfId="54" applyNumberFormat="1" applyFont="1" applyFill="1" applyBorder="1">
      <alignment/>
      <protection/>
    </xf>
    <xf numFmtId="3" fontId="27" fillId="0" borderId="28" xfId="54" applyNumberFormat="1" applyFont="1" applyFill="1" applyBorder="1">
      <alignment/>
      <protection/>
    </xf>
    <xf numFmtId="3" fontId="27" fillId="0" borderId="29" xfId="54" applyNumberFormat="1" applyFont="1" applyFill="1" applyBorder="1">
      <alignment/>
      <protection/>
    </xf>
    <xf numFmtId="3" fontId="27" fillId="0" borderId="75" xfId="54" applyNumberFormat="1" applyFont="1" applyFill="1" applyBorder="1">
      <alignment/>
      <protection/>
    </xf>
    <xf numFmtId="3" fontId="27" fillId="0" borderId="22" xfId="54" applyNumberFormat="1" applyFont="1" applyFill="1" applyBorder="1">
      <alignment/>
      <protection/>
    </xf>
    <xf numFmtId="0" fontId="26" fillId="24" borderId="0" xfId="54" applyFont="1" applyFill="1">
      <alignment/>
      <protection/>
    </xf>
    <xf numFmtId="3" fontId="27" fillId="24" borderId="57" xfId="54" applyNumberFormat="1" applyFont="1" applyFill="1" applyBorder="1">
      <alignment/>
      <protection/>
    </xf>
    <xf numFmtId="0" fontId="26" fillId="24" borderId="39" xfId="54" applyFont="1" applyFill="1" applyBorder="1">
      <alignment/>
      <protection/>
    </xf>
    <xf numFmtId="3" fontId="27" fillId="24" borderId="77" xfId="54" applyNumberFormat="1" applyFont="1" applyFill="1" applyBorder="1">
      <alignment/>
      <protection/>
    </xf>
    <xf numFmtId="3" fontId="27" fillId="0" borderId="12" xfId="54" applyNumberFormat="1" applyFont="1" applyFill="1" applyBorder="1">
      <alignment/>
      <protection/>
    </xf>
    <xf numFmtId="3" fontId="26" fillId="24" borderId="46" xfId="61" applyNumberFormat="1" applyFont="1" applyFill="1" applyBorder="1" applyAlignment="1" applyProtection="1">
      <alignment/>
      <protection/>
    </xf>
    <xf numFmtId="3" fontId="27" fillId="24" borderId="38" xfId="61" applyNumberFormat="1" applyFont="1" applyFill="1" applyBorder="1" applyAlignment="1" applyProtection="1">
      <alignment/>
      <protection/>
    </xf>
    <xf numFmtId="3" fontId="27" fillId="24" borderId="62" xfId="61" applyNumberFormat="1" applyFont="1" applyFill="1" applyBorder="1" applyAlignment="1" applyProtection="1">
      <alignment/>
      <protection/>
    </xf>
    <xf numFmtId="3" fontId="27" fillId="24" borderId="72" xfId="61" applyNumberFormat="1" applyFont="1" applyFill="1" applyBorder="1" applyAlignment="1" applyProtection="1">
      <alignment/>
      <protection/>
    </xf>
    <xf numFmtId="3" fontId="27" fillId="24" borderId="64" xfId="61" applyNumberFormat="1" applyFont="1" applyFill="1" applyBorder="1" applyAlignment="1" applyProtection="1">
      <alignment/>
      <protection/>
    </xf>
    <xf numFmtId="0" fontId="27" fillId="0" borderId="34" xfId="54" applyFont="1" applyFill="1" applyBorder="1">
      <alignment/>
      <protection/>
    </xf>
    <xf numFmtId="3" fontId="27" fillId="0" borderId="33" xfId="54" applyNumberFormat="1" applyFont="1" applyFill="1" applyBorder="1">
      <alignment/>
      <protection/>
    </xf>
    <xf numFmtId="3" fontId="27" fillId="0" borderId="35" xfId="54" applyNumberFormat="1" applyFont="1" applyFill="1" applyBorder="1">
      <alignment/>
      <protection/>
    </xf>
    <xf numFmtId="3" fontId="27" fillId="0" borderId="57" xfId="54" applyNumberFormat="1" applyFont="1" applyFill="1" applyBorder="1">
      <alignment/>
      <protection/>
    </xf>
    <xf numFmtId="0" fontId="26" fillId="0" borderId="39" xfId="54" applyFont="1" applyFill="1" applyBorder="1">
      <alignment/>
      <protection/>
    </xf>
    <xf numFmtId="0" fontId="26" fillId="0" borderId="0" xfId="54" applyFont="1" applyFill="1">
      <alignment/>
      <protection/>
    </xf>
    <xf numFmtId="0" fontId="27" fillId="0" borderId="26" xfId="54" applyFont="1" applyFill="1" applyBorder="1">
      <alignment/>
      <protection/>
    </xf>
    <xf numFmtId="3" fontId="27" fillId="0" borderId="17" xfId="54" applyNumberFormat="1" applyFont="1" applyFill="1" applyBorder="1">
      <alignment/>
      <protection/>
    </xf>
    <xf numFmtId="3" fontId="27" fillId="0" borderId="19" xfId="54" applyNumberFormat="1" applyFont="1" applyFill="1" applyBorder="1">
      <alignment/>
      <protection/>
    </xf>
    <xf numFmtId="3" fontId="26" fillId="0" borderId="46" xfId="61" applyNumberFormat="1" applyFont="1" applyFill="1" applyBorder="1" applyAlignment="1" applyProtection="1">
      <alignment/>
      <protection/>
    </xf>
    <xf numFmtId="3" fontId="27" fillId="0" borderId="38" xfId="61" applyNumberFormat="1" applyFont="1" applyFill="1" applyBorder="1" applyAlignment="1" applyProtection="1">
      <alignment/>
      <protection/>
    </xf>
    <xf numFmtId="3" fontId="27" fillId="0" borderId="62" xfId="61" applyNumberFormat="1" applyFont="1" applyFill="1" applyBorder="1" applyAlignment="1" applyProtection="1">
      <alignment/>
      <protection/>
    </xf>
    <xf numFmtId="3" fontId="27" fillId="0" borderId="72" xfId="61" applyNumberFormat="1" applyFont="1" applyFill="1" applyBorder="1" applyAlignment="1" applyProtection="1">
      <alignment/>
      <protection/>
    </xf>
    <xf numFmtId="3" fontId="27" fillId="0" borderId="64" xfId="61" applyNumberFormat="1" applyFont="1" applyFill="1" applyBorder="1" applyAlignment="1" applyProtection="1">
      <alignment/>
      <protection/>
    </xf>
    <xf numFmtId="3" fontId="26" fillId="24" borderId="14" xfId="54" applyNumberFormat="1" applyFont="1" applyFill="1" applyBorder="1">
      <alignment/>
      <protection/>
    </xf>
    <xf numFmtId="3" fontId="26" fillId="24" borderId="17" xfId="54" applyNumberFormat="1" applyFont="1" applyFill="1" applyBorder="1">
      <alignment/>
      <protection/>
    </xf>
    <xf numFmtId="3" fontId="27" fillId="0" borderId="15" xfId="54" applyNumberFormat="1" applyFont="1" applyFill="1" applyBorder="1">
      <alignment/>
      <protection/>
    </xf>
    <xf numFmtId="3" fontId="27" fillId="0" borderId="16" xfId="54" applyNumberFormat="1" applyFont="1" applyFill="1" applyBorder="1">
      <alignment/>
      <protection/>
    </xf>
    <xf numFmtId="3" fontId="26" fillId="0" borderId="17" xfId="54" applyNumberFormat="1" applyFont="1" applyFill="1" applyBorder="1">
      <alignment/>
      <protection/>
    </xf>
    <xf numFmtId="3" fontId="26" fillId="0" borderId="21" xfId="54" applyNumberFormat="1" applyFont="1" applyFill="1" applyBorder="1">
      <alignment/>
      <protection/>
    </xf>
    <xf numFmtId="0" fontId="20" fillId="0" borderId="0" xfId="54" applyFont="1" applyFill="1">
      <alignment/>
      <protection/>
    </xf>
    <xf numFmtId="0" fontId="27" fillId="0" borderId="0" xfId="54" applyFont="1" applyFill="1">
      <alignment/>
      <protection/>
    </xf>
    <xf numFmtId="3" fontId="27" fillId="0" borderId="14" xfId="54" applyNumberFormat="1" applyFont="1" applyFill="1" applyBorder="1">
      <alignment/>
      <protection/>
    </xf>
    <xf numFmtId="3" fontId="27" fillId="0" borderId="55" xfId="54" applyNumberFormat="1" applyFont="1" applyFill="1" applyBorder="1">
      <alignment/>
      <protection/>
    </xf>
    <xf numFmtId="3" fontId="27" fillId="0" borderId="22" xfId="61" applyNumberFormat="1" applyFont="1" applyFill="1" applyBorder="1" applyAlignment="1" applyProtection="1">
      <alignment/>
      <protection/>
    </xf>
    <xf numFmtId="3" fontId="26" fillId="24" borderId="39" xfId="54" applyNumberFormat="1" applyFont="1" applyFill="1" applyBorder="1">
      <alignment/>
      <protection/>
    </xf>
    <xf numFmtId="3" fontId="27" fillId="0" borderId="63" xfId="61" applyNumberFormat="1" applyFont="1" applyFill="1" applyBorder="1" applyAlignment="1" applyProtection="1">
      <alignment/>
      <protection/>
    </xf>
    <xf numFmtId="3" fontId="26" fillId="0" borderId="73" xfId="54" applyNumberFormat="1" applyFont="1" applyFill="1" applyBorder="1">
      <alignment/>
      <protection/>
    </xf>
    <xf numFmtId="0" fontId="26" fillId="0" borderId="0" xfId="54" applyFont="1" applyFill="1" applyBorder="1" applyAlignment="1">
      <alignment horizontal="left" vertical="center" wrapText="1"/>
      <protection/>
    </xf>
    <xf numFmtId="0" fontId="26" fillId="23" borderId="30" xfId="54" applyFont="1" applyFill="1" applyBorder="1" applyAlignment="1">
      <alignment/>
      <protection/>
    </xf>
    <xf numFmtId="0" fontId="26" fillId="23" borderId="48" xfId="54" applyFont="1" applyFill="1" applyBorder="1" applyAlignment="1">
      <alignment/>
      <protection/>
    </xf>
    <xf numFmtId="0" fontId="26" fillId="23" borderId="40" xfId="54" applyFont="1" applyFill="1" applyBorder="1" applyAlignment="1">
      <alignment/>
      <protection/>
    </xf>
    <xf numFmtId="3" fontId="26" fillId="0" borderId="13" xfId="54" applyNumberFormat="1" applyFont="1" applyFill="1" applyBorder="1">
      <alignment/>
      <protection/>
    </xf>
    <xf numFmtId="3" fontId="26" fillId="0" borderId="24" xfId="54" applyNumberFormat="1" applyFont="1" applyFill="1" applyBorder="1">
      <alignment/>
      <protection/>
    </xf>
    <xf numFmtId="3" fontId="26" fillId="0" borderId="55" xfId="54" applyNumberFormat="1" applyFont="1" applyFill="1" applyBorder="1">
      <alignment/>
      <protection/>
    </xf>
    <xf numFmtId="3" fontId="26" fillId="0" borderId="15" xfId="54" applyNumberFormat="1" applyFont="1" applyFill="1" applyBorder="1">
      <alignment/>
      <protection/>
    </xf>
    <xf numFmtId="3" fontId="26" fillId="0" borderId="57" xfId="54" applyNumberFormat="1" applyFont="1" applyFill="1" applyBorder="1">
      <alignment/>
      <protection/>
    </xf>
    <xf numFmtId="3" fontId="26" fillId="0" borderId="26" xfId="54" applyNumberFormat="1" applyFont="1" applyFill="1" applyBorder="1">
      <alignment/>
      <protection/>
    </xf>
    <xf numFmtId="3" fontId="26" fillId="0" borderId="27" xfId="54" applyNumberFormat="1" applyFont="1" applyFill="1" applyBorder="1">
      <alignment/>
      <protection/>
    </xf>
    <xf numFmtId="3" fontId="26" fillId="0" borderId="18" xfId="54" applyNumberFormat="1" applyFont="1" applyFill="1" applyBorder="1">
      <alignment/>
      <protection/>
    </xf>
    <xf numFmtId="3" fontId="26" fillId="0" borderId="39" xfId="54" applyNumberFormat="1" applyFont="1" applyFill="1" applyBorder="1">
      <alignment/>
      <protection/>
    </xf>
    <xf numFmtId="3" fontId="27" fillId="0" borderId="49" xfId="54" applyNumberFormat="1" applyFont="1" applyFill="1" applyBorder="1">
      <alignment/>
      <protection/>
    </xf>
    <xf numFmtId="0" fontId="27" fillId="0" borderId="0" xfId="54" applyFont="1" applyFill="1" applyAlignment="1">
      <alignment vertical="center"/>
      <protection/>
    </xf>
    <xf numFmtId="0" fontId="20" fillId="0" borderId="0" xfId="54" applyFont="1" applyFill="1" applyBorder="1">
      <alignment/>
      <protection/>
    </xf>
    <xf numFmtId="0" fontId="27" fillId="0" borderId="0" xfId="54" applyFont="1" applyFill="1" applyBorder="1">
      <alignment/>
      <protection/>
    </xf>
    <xf numFmtId="3" fontId="20" fillId="0" borderId="0" xfId="54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20" fillId="0" borderId="0" xfId="54" applyNumberFormat="1" applyFont="1" applyFill="1">
      <alignment/>
      <protection/>
    </xf>
    <xf numFmtId="0" fontId="27" fillId="24" borderId="0" xfId="54" applyFont="1" applyFill="1" applyAlignment="1">
      <alignment horizontal="center" vertical="center"/>
      <protection/>
    </xf>
    <xf numFmtId="3" fontId="26" fillId="24" borderId="0" xfId="54" applyNumberFormat="1" applyFont="1" applyFill="1" applyAlignment="1">
      <alignment horizontal="center" vertical="center"/>
      <protection/>
    </xf>
    <xf numFmtId="3" fontId="27" fillId="24" borderId="0" xfId="54" applyNumberFormat="1" applyFont="1" applyFill="1" applyAlignment="1">
      <alignment horizontal="center" vertical="center"/>
      <protection/>
    </xf>
    <xf numFmtId="0" fontId="27" fillId="24" borderId="0" xfId="54" applyFont="1" applyFill="1" applyAlignment="1">
      <alignment horizontal="center" vertical="center" wrapText="1"/>
      <protection/>
    </xf>
    <xf numFmtId="0" fontId="27" fillId="24" borderId="54" xfId="54" applyFont="1" applyFill="1" applyBorder="1" applyAlignment="1">
      <alignment horizontal="center" vertical="center" wrapText="1"/>
      <protection/>
    </xf>
    <xf numFmtId="0" fontId="28" fillId="24" borderId="0" xfId="54" applyFont="1" applyFill="1" applyBorder="1" applyAlignment="1">
      <alignment horizontal="left"/>
      <protection/>
    </xf>
    <xf numFmtId="3" fontId="26" fillId="24" borderId="24" xfId="54" applyNumberFormat="1" applyFont="1" applyFill="1" applyBorder="1">
      <alignment/>
      <protection/>
    </xf>
    <xf numFmtId="3" fontId="27" fillId="24" borderId="78" xfId="54" applyNumberFormat="1" applyFont="1" applyFill="1" applyBorder="1">
      <alignment/>
      <protection/>
    </xf>
    <xf numFmtId="3" fontId="26" fillId="24" borderId="26" xfId="54" applyNumberFormat="1" applyFont="1" applyFill="1" applyBorder="1">
      <alignment/>
      <protection/>
    </xf>
    <xf numFmtId="3" fontId="27" fillId="24" borderId="76" xfId="54" applyNumberFormat="1" applyFont="1" applyFill="1" applyBorder="1">
      <alignment/>
      <protection/>
    </xf>
    <xf numFmtId="3" fontId="27" fillId="24" borderId="28" xfId="54" applyNumberFormat="1" applyFont="1" applyFill="1" applyBorder="1" applyAlignment="1">
      <alignment horizontal="left" vertical="center" wrapText="1"/>
      <protection/>
    </xf>
    <xf numFmtId="3" fontId="27" fillId="24" borderId="21" xfId="61" applyNumberFormat="1" applyFont="1" applyFill="1" applyBorder="1" applyAlignment="1" applyProtection="1">
      <alignment/>
      <protection/>
    </xf>
    <xf numFmtId="3" fontId="27" fillId="24" borderId="22" xfId="61" applyNumberFormat="1" applyFont="1" applyFill="1" applyBorder="1" applyAlignment="1" applyProtection="1">
      <alignment/>
      <protection/>
    </xf>
    <xf numFmtId="3" fontId="27" fillId="24" borderId="23" xfId="61" applyNumberFormat="1" applyFont="1" applyFill="1" applyBorder="1" applyAlignment="1" applyProtection="1">
      <alignment/>
      <protection/>
    </xf>
    <xf numFmtId="3" fontId="27" fillId="24" borderId="29" xfId="61" applyNumberFormat="1" applyFont="1" applyFill="1" applyBorder="1" applyAlignment="1" applyProtection="1">
      <alignment/>
      <protection/>
    </xf>
    <xf numFmtId="3" fontId="27" fillId="24" borderId="58" xfId="61" applyNumberFormat="1" applyFont="1" applyFill="1" applyBorder="1" applyAlignment="1" applyProtection="1">
      <alignment/>
      <protection/>
    </xf>
    <xf numFmtId="3" fontId="27" fillId="24" borderId="50" xfId="54" applyNumberFormat="1" applyFont="1" applyFill="1" applyBorder="1">
      <alignment/>
      <protection/>
    </xf>
    <xf numFmtId="3" fontId="27" fillId="24" borderId="44" xfId="54" applyNumberFormat="1" applyFont="1" applyFill="1" applyBorder="1">
      <alignment/>
      <protection/>
    </xf>
    <xf numFmtId="3" fontId="27" fillId="24" borderId="65" xfId="54" applyNumberFormat="1" applyFont="1" applyFill="1" applyBorder="1">
      <alignment/>
      <protection/>
    </xf>
    <xf numFmtId="3" fontId="27" fillId="24" borderId="0" xfId="54" applyNumberFormat="1" applyFont="1" applyFill="1">
      <alignment/>
      <protection/>
    </xf>
    <xf numFmtId="3" fontId="26" fillId="24" borderId="0" xfId="54" applyNumberFormat="1" applyFont="1" applyFill="1">
      <alignment/>
      <protection/>
    </xf>
    <xf numFmtId="3" fontId="27" fillId="24" borderId="75" xfId="61" applyNumberFormat="1" applyFont="1" applyFill="1" applyBorder="1" applyAlignment="1" applyProtection="1">
      <alignment/>
      <protection/>
    </xf>
    <xf numFmtId="3" fontId="27" fillId="0" borderId="44" xfId="54" applyNumberFormat="1" applyFont="1" applyFill="1" applyBorder="1">
      <alignment/>
      <protection/>
    </xf>
    <xf numFmtId="3" fontId="27" fillId="0" borderId="78" xfId="54" applyNumberFormat="1" applyFont="1" applyFill="1" applyBorder="1">
      <alignment/>
      <protection/>
    </xf>
    <xf numFmtId="3" fontId="27" fillId="0" borderId="50" xfId="54" applyNumberFormat="1" applyFont="1" applyFill="1" applyBorder="1">
      <alignment/>
      <protection/>
    </xf>
    <xf numFmtId="3" fontId="27" fillId="0" borderId="65" xfId="54" applyNumberFormat="1" applyFont="1" applyFill="1" applyBorder="1">
      <alignment/>
      <protection/>
    </xf>
    <xf numFmtId="3" fontId="30" fillId="24" borderId="22" xfId="40" applyNumberFormat="1" applyFont="1" applyFill="1" applyBorder="1" applyAlignment="1" applyProtection="1">
      <alignment/>
      <protection/>
    </xf>
    <xf numFmtId="3" fontId="27" fillId="0" borderId="21" xfId="54" applyNumberFormat="1" applyFont="1" applyFill="1" applyBorder="1">
      <alignment/>
      <protection/>
    </xf>
    <xf numFmtId="3" fontId="26" fillId="24" borderId="34" xfId="54" applyNumberFormat="1" applyFont="1" applyFill="1" applyBorder="1">
      <alignment/>
      <protection/>
    </xf>
    <xf numFmtId="3" fontId="27" fillId="24" borderId="70" xfId="54" applyNumberFormat="1" applyFont="1" applyFill="1" applyBorder="1">
      <alignment/>
      <protection/>
    </xf>
    <xf numFmtId="3" fontId="26" fillId="24" borderId="59" xfId="54" applyNumberFormat="1" applyFont="1" applyFill="1" applyBorder="1">
      <alignment/>
      <protection/>
    </xf>
    <xf numFmtId="3" fontId="27" fillId="24" borderId="66" xfId="54" applyNumberFormat="1" applyFont="1" applyFill="1" applyBorder="1">
      <alignment/>
      <protection/>
    </xf>
    <xf numFmtId="3" fontId="27" fillId="24" borderId="67" xfId="54" applyNumberFormat="1" applyFont="1" applyFill="1" applyBorder="1">
      <alignment/>
      <protection/>
    </xf>
    <xf numFmtId="3" fontId="27" fillId="24" borderId="79" xfId="54" applyNumberFormat="1" applyFont="1" applyFill="1" applyBorder="1">
      <alignment/>
      <protection/>
    </xf>
    <xf numFmtId="3" fontId="27" fillId="24" borderId="80" xfId="54" applyNumberFormat="1" applyFont="1" applyFill="1" applyBorder="1">
      <alignment/>
      <protection/>
    </xf>
    <xf numFmtId="3" fontId="27" fillId="24" borderId="58" xfId="54" applyNumberFormat="1" applyFont="1" applyFill="1" applyBorder="1">
      <alignment/>
      <protection/>
    </xf>
    <xf numFmtId="3" fontId="27" fillId="24" borderId="61" xfId="54" applyNumberFormat="1" applyFont="1" applyFill="1" applyBorder="1">
      <alignment/>
      <protection/>
    </xf>
    <xf numFmtId="3" fontId="26" fillId="24" borderId="13" xfId="54" applyNumberFormat="1" applyFont="1" applyFill="1" applyBorder="1">
      <alignment/>
      <protection/>
    </xf>
    <xf numFmtId="3" fontId="26" fillId="24" borderId="33" xfId="54" applyNumberFormat="1" applyFont="1" applyFill="1" applyBorder="1">
      <alignment/>
      <protection/>
    </xf>
    <xf numFmtId="3" fontId="27" fillId="0" borderId="64" xfId="54" applyNumberFormat="1" applyFont="1" applyFill="1" applyBorder="1">
      <alignment/>
      <protection/>
    </xf>
    <xf numFmtId="3" fontId="27" fillId="0" borderId="61" xfId="54" applyNumberFormat="1" applyFont="1" applyFill="1" applyBorder="1">
      <alignment/>
      <protection/>
    </xf>
    <xf numFmtId="3" fontId="26" fillId="0" borderId="38" xfId="54" applyNumberFormat="1" applyFont="1" applyFill="1" applyBorder="1">
      <alignment/>
      <protection/>
    </xf>
    <xf numFmtId="3" fontId="27" fillId="0" borderId="62" xfId="54" applyNumberFormat="1" applyFont="1" applyFill="1" applyBorder="1">
      <alignment/>
      <protection/>
    </xf>
    <xf numFmtId="3" fontId="27" fillId="0" borderId="63" xfId="54" applyNumberFormat="1" applyFont="1" applyFill="1" applyBorder="1">
      <alignment/>
      <protection/>
    </xf>
    <xf numFmtId="3" fontId="27" fillId="0" borderId="58" xfId="54" applyNumberFormat="1" applyFont="1" applyFill="1" applyBorder="1">
      <alignment/>
      <protection/>
    </xf>
    <xf numFmtId="3" fontId="27" fillId="0" borderId="81" xfId="54" applyNumberFormat="1" applyFont="1" applyFill="1" applyBorder="1">
      <alignment/>
      <protection/>
    </xf>
    <xf numFmtId="3" fontId="27" fillId="0" borderId="71" xfId="54" applyNumberFormat="1" applyFont="1" applyFill="1" applyBorder="1">
      <alignment/>
      <protection/>
    </xf>
    <xf numFmtId="3" fontId="26" fillId="0" borderId="33" xfId="54" applyNumberFormat="1" applyFont="1" applyFill="1" applyBorder="1">
      <alignment/>
      <protection/>
    </xf>
    <xf numFmtId="3" fontId="27" fillId="0" borderId="35" xfId="0" applyNumberFormat="1" applyFont="1" applyFill="1" applyBorder="1" applyAlignment="1">
      <alignment/>
    </xf>
    <xf numFmtId="3" fontId="27" fillId="0" borderId="36" xfId="0" applyNumberFormat="1" applyFont="1" applyFill="1" applyBorder="1" applyAlignment="1">
      <alignment/>
    </xf>
    <xf numFmtId="3" fontId="27" fillId="0" borderId="37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27" fillId="0" borderId="62" xfId="0" applyNumberFormat="1" applyFont="1" applyFill="1" applyBorder="1" applyAlignment="1">
      <alignment/>
    </xf>
    <xf numFmtId="3" fontId="27" fillId="0" borderId="63" xfId="0" applyNumberFormat="1" applyFont="1" applyFill="1" applyBorder="1" applyAlignment="1">
      <alignment/>
    </xf>
    <xf numFmtId="3" fontId="27" fillId="0" borderId="64" xfId="0" applyNumberFormat="1" applyFont="1" applyFill="1" applyBorder="1" applyAlignment="1">
      <alignment/>
    </xf>
    <xf numFmtId="3" fontId="27" fillId="0" borderId="66" xfId="54" applyNumberFormat="1" applyFont="1" applyFill="1" applyBorder="1">
      <alignment/>
      <protection/>
    </xf>
    <xf numFmtId="3" fontId="27" fillId="0" borderId="67" xfId="54" applyNumberFormat="1" applyFont="1" applyFill="1" applyBorder="1">
      <alignment/>
      <protection/>
    </xf>
    <xf numFmtId="3" fontId="27" fillId="0" borderId="79" xfId="54" applyNumberFormat="1" applyFont="1" applyFill="1" applyBorder="1">
      <alignment/>
      <protection/>
    </xf>
    <xf numFmtId="0" fontId="27" fillId="0" borderId="33" xfId="54" applyFont="1" applyFill="1" applyBorder="1">
      <alignment/>
      <protection/>
    </xf>
    <xf numFmtId="3" fontId="26" fillId="0" borderId="34" xfId="54" applyNumberFormat="1" applyFont="1" applyFill="1" applyBorder="1">
      <alignment/>
      <protection/>
    </xf>
    <xf numFmtId="3" fontId="27" fillId="0" borderId="53" xfId="0" applyNumberFormat="1" applyFont="1" applyFill="1" applyBorder="1" applyAlignment="1">
      <alignment/>
    </xf>
    <xf numFmtId="0" fontId="27" fillId="0" borderId="12" xfId="54" applyFont="1" applyFill="1" applyBorder="1">
      <alignment/>
      <protection/>
    </xf>
    <xf numFmtId="3" fontId="27" fillId="0" borderId="27" xfId="0" applyNumberFormat="1" applyFont="1" applyFill="1" applyBorder="1" applyAlignment="1">
      <alignment/>
    </xf>
    <xf numFmtId="0" fontId="27" fillId="24" borderId="0" xfId="0" applyFont="1" applyFill="1" applyBorder="1" applyAlignment="1">
      <alignment horizontal="left" vertical="center"/>
    </xf>
    <xf numFmtId="0" fontId="27" fillId="24" borderId="0" xfId="54" applyFont="1" applyFill="1" applyAlignment="1">
      <alignment vertical="center"/>
      <protection/>
    </xf>
    <xf numFmtId="0" fontId="27" fillId="24" borderId="0" xfId="54" applyFont="1" applyFill="1" applyBorder="1">
      <alignment/>
      <protection/>
    </xf>
    <xf numFmtId="3" fontId="26" fillId="24" borderId="0" xfId="54" applyNumberFormat="1" applyFont="1" applyFill="1" applyBorder="1">
      <alignment/>
      <protection/>
    </xf>
    <xf numFmtId="3" fontId="22" fillId="24" borderId="0" xfId="54" applyNumberFormat="1" applyFont="1" applyFill="1">
      <alignment/>
      <protection/>
    </xf>
    <xf numFmtId="0" fontId="26" fillId="24" borderId="0" xfId="54" applyFont="1" applyFill="1" applyBorder="1" applyAlignment="1">
      <alignment horizontal="left" vertical="center" wrapText="1"/>
      <protection/>
    </xf>
    <xf numFmtId="164" fontId="22" fillId="24" borderId="0" xfId="61" applyNumberFormat="1" applyFont="1" applyFill="1" applyBorder="1" applyAlignment="1" applyProtection="1">
      <alignment/>
      <protection/>
    </xf>
    <xf numFmtId="3" fontId="22" fillId="24" borderId="0" xfId="54" applyNumberFormat="1" applyFont="1" applyFill="1" applyBorder="1">
      <alignment/>
      <protection/>
    </xf>
    <xf numFmtId="0" fontId="22" fillId="24" borderId="0" xfId="54" applyFont="1" applyFill="1" applyBorder="1">
      <alignment/>
      <protection/>
    </xf>
    <xf numFmtId="0" fontId="27" fillId="24" borderId="0" xfId="54" applyFont="1" applyFill="1" applyBorder="1" applyAlignment="1">
      <alignment horizontal="center" vertical="center"/>
      <protection/>
    </xf>
    <xf numFmtId="3" fontId="26" fillId="24" borderId="0" xfId="54" applyNumberFormat="1" applyFont="1" applyFill="1" applyBorder="1" applyAlignment="1">
      <alignment horizontal="center" vertical="center"/>
      <protection/>
    </xf>
    <xf numFmtId="3" fontId="27" fillId="24" borderId="0" xfId="54" applyNumberFormat="1" applyFont="1" applyFill="1" applyBorder="1" applyAlignment="1">
      <alignment horizontal="center" vertical="center"/>
      <protection/>
    </xf>
    <xf numFmtId="3" fontId="26" fillId="0" borderId="82" xfId="54" applyNumberFormat="1" applyFont="1" applyFill="1" applyBorder="1">
      <alignment/>
      <protection/>
    </xf>
    <xf numFmtId="3" fontId="27" fillId="0" borderId="82" xfId="54" applyNumberFormat="1" applyFont="1" applyFill="1" applyBorder="1">
      <alignment/>
      <protection/>
    </xf>
    <xf numFmtId="3" fontId="26" fillId="0" borderId="83" xfId="54" applyNumberFormat="1" applyFont="1" applyFill="1" applyBorder="1">
      <alignment/>
      <protection/>
    </xf>
    <xf numFmtId="3" fontId="27" fillId="0" borderId="84" xfId="54" applyNumberFormat="1" applyFont="1" applyFill="1" applyBorder="1">
      <alignment/>
      <protection/>
    </xf>
    <xf numFmtId="3" fontId="27" fillId="0" borderId="85" xfId="54" applyNumberFormat="1" applyFont="1" applyFill="1" applyBorder="1">
      <alignment/>
      <protection/>
    </xf>
    <xf numFmtId="3" fontId="27" fillId="0" borderId="86" xfId="54" applyNumberFormat="1" applyFont="1" applyFill="1" applyBorder="1">
      <alignment/>
      <protection/>
    </xf>
    <xf numFmtId="3" fontId="27" fillId="0" borderId="87" xfId="54" applyNumberFormat="1" applyFont="1" applyFill="1" applyBorder="1">
      <alignment/>
      <protection/>
    </xf>
    <xf numFmtId="3" fontId="27" fillId="0" borderId="88" xfId="54" applyNumberFormat="1" applyFont="1" applyFill="1" applyBorder="1">
      <alignment/>
      <protection/>
    </xf>
    <xf numFmtId="0" fontId="26" fillId="0" borderId="89" xfId="54" applyFont="1" applyFill="1" applyBorder="1">
      <alignment/>
      <protection/>
    </xf>
    <xf numFmtId="3" fontId="26" fillId="0" borderId="90" xfId="54" applyNumberFormat="1" applyFont="1" applyFill="1" applyBorder="1">
      <alignment/>
      <protection/>
    </xf>
    <xf numFmtId="3" fontId="26" fillId="0" borderId="91" xfId="54" applyNumberFormat="1" applyFont="1" applyFill="1" applyBorder="1">
      <alignment/>
      <protection/>
    </xf>
    <xf numFmtId="3" fontId="26" fillId="0" borderId="92" xfId="54" applyNumberFormat="1" applyFont="1" applyFill="1" applyBorder="1">
      <alignment/>
      <protection/>
    </xf>
    <xf numFmtId="3" fontId="26" fillId="0" borderId="93" xfId="54" applyNumberFormat="1" applyFont="1" applyFill="1" applyBorder="1">
      <alignment/>
      <protection/>
    </xf>
    <xf numFmtId="3" fontId="26" fillId="0" borderId="94" xfId="54" applyNumberFormat="1" applyFont="1" applyFill="1" applyBorder="1">
      <alignment/>
      <protection/>
    </xf>
    <xf numFmtId="3" fontId="26" fillId="0" borderId="95" xfId="54" applyNumberFormat="1" applyFont="1" applyFill="1" applyBorder="1">
      <alignment/>
      <protection/>
    </xf>
    <xf numFmtId="3" fontId="26" fillId="0" borderId="96" xfId="54" applyNumberFormat="1" applyFont="1" applyFill="1" applyBorder="1">
      <alignment/>
      <protection/>
    </xf>
    <xf numFmtId="3" fontId="26" fillId="0" borderId="97" xfId="54" applyNumberFormat="1" applyFont="1" applyFill="1" applyBorder="1">
      <alignment/>
      <protection/>
    </xf>
    <xf numFmtId="3" fontId="26" fillId="24" borderId="35" xfId="54" applyNumberFormat="1" applyFont="1" applyFill="1" applyBorder="1">
      <alignment/>
      <protection/>
    </xf>
    <xf numFmtId="0" fontId="27" fillId="0" borderId="98" xfId="54" applyFont="1" applyFill="1" applyBorder="1">
      <alignment/>
      <protection/>
    </xf>
    <xf numFmtId="3" fontId="27" fillId="0" borderId="99" xfId="54" applyNumberFormat="1" applyFont="1" applyFill="1" applyBorder="1">
      <alignment/>
      <protection/>
    </xf>
    <xf numFmtId="3" fontId="27" fillId="0" borderId="100" xfId="54" applyNumberFormat="1" applyFont="1" applyFill="1" applyBorder="1">
      <alignment/>
      <protection/>
    </xf>
    <xf numFmtId="3" fontId="27" fillId="0" borderId="101" xfId="54" applyNumberFormat="1" applyFont="1" applyFill="1" applyBorder="1">
      <alignment/>
      <protection/>
    </xf>
    <xf numFmtId="3" fontId="27" fillId="0" borderId="102" xfId="54" applyNumberFormat="1" applyFont="1" applyFill="1" applyBorder="1">
      <alignment/>
      <protection/>
    </xf>
    <xf numFmtId="3" fontId="27" fillId="0" borderId="103" xfId="54" applyNumberFormat="1" applyFont="1" applyFill="1" applyBorder="1">
      <alignment/>
      <protection/>
    </xf>
    <xf numFmtId="0" fontId="27" fillId="0" borderId="104" xfId="54" applyFont="1" applyFill="1" applyBorder="1">
      <alignment/>
      <protection/>
    </xf>
    <xf numFmtId="3" fontId="27" fillId="0" borderId="91" xfId="54" applyNumberFormat="1" applyFont="1" applyFill="1" applyBorder="1">
      <alignment/>
      <protection/>
    </xf>
    <xf numFmtId="0" fontId="27" fillId="24" borderId="105" xfId="54" applyFont="1" applyFill="1" applyBorder="1">
      <alignment/>
      <protection/>
    </xf>
    <xf numFmtId="3" fontId="27" fillId="0" borderId="106" xfId="61" applyNumberFormat="1" applyFont="1" applyFill="1" applyBorder="1" applyAlignment="1" applyProtection="1">
      <alignment/>
      <protection/>
    </xf>
    <xf numFmtId="0" fontId="27" fillId="24" borderId="107" xfId="54" applyFont="1" applyFill="1" applyBorder="1" applyAlignment="1">
      <alignment horizontal="left" vertical="center" wrapText="1"/>
      <protection/>
    </xf>
    <xf numFmtId="3" fontId="27" fillId="0" borderId="60" xfId="61" applyNumberFormat="1" applyFont="1" applyFill="1" applyBorder="1" applyAlignment="1" applyProtection="1">
      <alignment/>
      <protection/>
    </xf>
    <xf numFmtId="3" fontId="27" fillId="0" borderId="108" xfId="61" applyNumberFormat="1" applyFont="1" applyFill="1" applyBorder="1" applyAlignment="1" applyProtection="1">
      <alignment/>
      <protection/>
    </xf>
    <xf numFmtId="0" fontId="27" fillId="24" borderId="47" xfId="54" applyFont="1" applyFill="1" applyBorder="1" applyAlignment="1">
      <alignment horizontal="left" vertical="center" wrapText="1"/>
      <protection/>
    </xf>
    <xf numFmtId="3" fontId="26" fillId="0" borderId="44" xfId="61" applyNumberFormat="1" applyFont="1" applyFill="1" applyBorder="1" applyAlignment="1" applyProtection="1">
      <alignment/>
      <protection/>
    </xf>
    <xf numFmtId="3" fontId="27" fillId="0" borderId="51" xfId="61" applyNumberFormat="1" applyFont="1" applyFill="1" applyBorder="1" applyAlignment="1" applyProtection="1">
      <alignment/>
      <protection/>
    </xf>
    <xf numFmtId="3" fontId="27" fillId="0" borderId="50" xfId="61" applyNumberFormat="1" applyFont="1" applyFill="1" applyBorder="1" applyAlignment="1" applyProtection="1">
      <alignment/>
      <protection/>
    </xf>
    <xf numFmtId="3" fontId="27" fillId="0" borderId="44" xfId="61" applyNumberFormat="1" applyFont="1" applyFill="1" applyBorder="1" applyAlignment="1" applyProtection="1">
      <alignment/>
      <protection/>
    </xf>
    <xf numFmtId="3" fontId="27" fillId="0" borderId="45" xfId="61" applyNumberFormat="1" applyFont="1" applyFill="1" applyBorder="1" applyAlignment="1" applyProtection="1">
      <alignment/>
      <protection/>
    </xf>
    <xf numFmtId="3" fontId="27" fillId="0" borderId="43" xfId="61" applyNumberFormat="1" applyFont="1" applyFill="1" applyBorder="1" applyAlignment="1" applyProtection="1">
      <alignment/>
      <protection/>
    </xf>
    <xf numFmtId="3" fontId="27" fillId="0" borderId="109" xfId="54" applyNumberFormat="1" applyFont="1" applyFill="1" applyBorder="1">
      <alignment/>
      <protection/>
    </xf>
    <xf numFmtId="3" fontId="27" fillId="0" borderId="92" xfId="54" applyNumberFormat="1" applyFont="1" applyFill="1" applyBorder="1">
      <alignment/>
      <protection/>
    </xf>
    <xf numFmtId="3" fontId="27" fillId="0" borderId="110" xfId="54" applyNumberFormat="1" applyFont="1" applyFill="1" applyBorder="1">
      <alignment/>
      <protection/>
    </xf>
    <xf numFmtId="3" fontId="27" fillId="0" borderId="111" xfId="54" applyNumberFormat="1" applyFont="1" applyFill="1" applyBorder="1">
      <alignment/>
      <protection/>
    </xf>
    <xf numFmtId="3" fontId="27" fillId="0" borderId="96" xfId="54" applyNumberFormat="1" applyFont="1" applyFill="1" applyBorder="1">
      <alignment/>
      <protection/>
    </xf>
    <xf numFmtId="3" fontId="27" fillId="0" borderId="94" xfId="54" applyNumberFormat="1" applyFont="1" applyFill="1" applyBorder="1">
      <alignment/>
      <protection/>
    </xf>
    <xf numFmtId="3" fontId="27" fillId="0" borderId="95" xfId="54" applyNumberFormat="1" applyFont="1" applyFill="1" applyBorder="1">
      <alignment/>
      <protection/>
    </xf>
    <xf numFmtId="3" fontId="27" fillId="0" borderId="97" xfId="54" applyNumberFormat="1" applyFont="1" applyFill="1" applyBorder="1">
      <alignment/>
      <protection/>
    </xf>
    <xf numFmtId="0" fontId="27" fillId="24" borderId="112" xfId="54" applyFont="1" applyFill="1" applyBorder="1" applyAlignment="1">
      <alignment horizontal="left" vertical="center" wrapText="1"/>
      <protection/>
    </xf>
    <xf numFmtId="3" fontId="26" fillId="24" borderId="96" xfId="54" applyNumberFormat="1" applyFont="1" applyFill="1" applyBorder="1">
      <alignment/>
      <protection/>
    </xf>
    <xf numFmtId="164" fontId="26" fillId="0" borderId="113" xfId="61" applyNumberFormat="1" applyFont="1" applyFill="1" applyBorder="1" applyAlignment="1" applyProtection="1">
      <alignment/>
      <protection/>
    </xf>
    <xf numFmtId="164" fontId="27" fillId="0" borderId="92" xfId="61" applyNumberFormat="1" applyFont="1" applyFill="1" applyBorder="1" applyAlignment="1" applyProtection="1">
      <alignment/>
      <protection/>
    </xf>
    <xf numFmtId="164" fontId="27" fillId="0" borderId="110" xfId="61" applyNumberFormat="1" applyFont="1" applyFill="1" applyBorder="1" applyAlignment="1" applyProtection="1">
      <alignment/>
      <protection/>
    </xf>
    <xf numFmtId="164" fontId="27" fillId="0" borderId="95" xfId="61" applyNumberFormat="1" applyFont="1" applyFill="1" applyBorder="1" applyAlignment="1" applyProtection="1">
      <alignment/>
      <protection/>
    </xf>
    <xf numFmtId="164" fontId="27" fillId="0" borderId="114" xfId="61" applyNumberFormat="1" applyFont="1" applyFill="1" applyBorder="1" applyAlignment="1" applyProtection="1">
      <alignment/>
      <protection/>
    </xf>
    <xf numFmtId="164" fontId="27" fillId="0" borderId="94" xfId="61" applyNumberFormat="1" applyFont="1" applyFill="1" applyBorder="1" applyAlignment="1" applyProtection="1">
      <alignment/>
      <protection/>
    </xf>
    <xf numFmtId="164" fontId="27" fillId="0" borderId="115" xfId="61" applyNumberFormat="1" applyFont="1" applyFill="1" applyBorder="1" applyAlignment="1" applyProtection="1">
      <alignment/>
      <protection/>
    </xf>
    <xf numFmtId="164" fontId="27" fillId="0" borderId="97" xfId="61" applyNumberFormat="1" applyFont="1" applyFill="1" applyBorder="1" applyAlignment="1" applyProtection="1">
      <alignment/>
      <protection/>
    </xf>
    <xf numFmtId="3" fontId="27" fillId="0" borderId="116" xfId="54" applyNumberFormat="1" applyFont="1" applyFill="1" applyBorder="1">
      <alignment/>
      <protection/>
    </xf>
    <xf numFmtId="0" fontId="26" fillId="0" borderId="117" xfId="54" applyFont="1" applyFill="1" applyBorder="1">
      <alignment/>
      <protection/>
    </xf>
    <xf numFmtId="0" fontId="26" fillId="0" borderId="118" xfId="54" applyFont="1" applyFill="1" applyBorder="1" applyAlignment="1">
      <alignment horizontal="left" vertical="center" wrapText="1"/>
      <protection/>
    </xf>
    <xf numFmtId="0" fontId="26" fillId="0" borderId="119" xfId="54" applyFont="1" applyFill="1" applyBorder="1" applyAlignment="1">
      <alignment horizontal="left" vertical="center" wrapText="1"/>
      <protection/>
    </xf>
    <xf numFmtId="164" fontId="22" fillId="0" borderId="119" xfId="61" applyNumberFormat="1" applyFont="1" applyFill="1" applyBorder="1" applyAlignment="1" applyProtection="1">
      <alignment/>
      <protection/>
    </xf>
    <xf numFmtId="164" fontId="20" fillId="0" borderId="119" xfId="61" applyNumberFormat="1" applyFont="1" applyFill="1" applyBorder="1" applyAlignment="1" applyProtection="1">
      <alignment/>
      <protection/>
    </xf>
    <xf numFmtId="0" fontId="26" fillId="0" borderId="96" xfId="54" applyFont="1" applyFill="1" applyBorder="1">
      <alignment/>
      <protection/>
    </xf>
    <xf numFmtId="164" fontId="20" fillId="0" borderId="120" xfId="61" applyNumberFormat="1" applyFont="1" applyFill="1" applyBorder="1" applyAlignment="1" applyProtection="1">
      <alignment/>
      <protection/>
    </xf>
    <xf numFmtId="0" fontId="27" fillId="0" borderId="121" xfId="54" applyFont="1" applyFill="1" applyBorder="1">
      <alignment/>
      <protection/>
    </xf>
    <xf numFmtId="0" fontId="27" fillId="24" borderId="122" xfId="54" applyFont="1" applyFill="1" applyBorder="1">
      <alignment/>
      <protection/>
    </xf>
    <xf numFmtId="3" fontId="27" fillId="0" borderId="123" xfId="54" applyNumberFormat="1" applyFont="1" applyFill="1" applyBorder="1">
      <alignment/>
      <protection/>
    </xf>
    <xf numFmtId="3" fontId="27" fillId="0" borderId="124" xfId="54" applyNumberFormat="1" applyFont="1" applyFill="1" applyBorder="1">
      <alignment/>
      <protection/>
    </xf>
    <xf numFmtId="3" fontId="27" fillId="0" borderId="125" xfId="54" applyNumberFormat="1" applyFont="1" applyFill="1" applyBorder="1">
      <alignment/>
      <protection/>
    </xf>
    <xf numFmtId="3" fontId="27" fillId="0" borderId="126" xfId="54" applyNumberFormat="1" applyFont="1" applyFill="1" applyBorder="1">
      <alignment/>
      <protection/>
    </xf>
    <xf numFmtId="3" fontId="22" fillId="24" borderId="125" xfId="54" applyNumberFormat="1" applyFont="1" applyFill="1" applyBorder="1">
      <alignment/>
      <protection/>
    </xf>
    <xf numFmtId="3" fontId="27" fillId="0" borderId="127" xfId="54" applyNumberFormat="1" applyFont="1" applyFill="1" applyBorder="1">
      <alignment/>
      <protection/>
    </xf>
    <xf numFmtId="0" fontId="27" fillId="25" borderId="128" xfId="54" applyFont="1" applyFill="1" applyBorder="1">
      <alignment/>
      <protection/>
    </xf>
    <xf numFmtId="0" fontId="27" fillId="24" borderId="57" xfId="54" applyFont="1" applyFill="1" applyBorder="1">
      <alignment/>
      <protection/>
    </xf>
    <xf numFmtId="0" fontId="27" fillId="24" borderId="77" xfId="54" applyFont="1" applyFill="1" applyBorder="1">
      <alignment/>
      <protection/>
    </xf>
    <xf numFmtId="0" fontId="27" fillId="24" borderId="71" xfId="54" applyFont="1" applyFill="1" applyBorder="1">
      <alignment/>
      <protection/>
    </xf>
    <xf numFmtId="0" fontId="27" fillId="24" borderId="108" xfId="54" applyFont="1" applyFill="1" applyBorder="1" applyAlignment="1">
      <alignment horizontal="left" vertical="center" wrapText="1"/>
      <protection/>
    </xf>
    <xf numFmtId="0" fontId="27" fillId="24" borderId="56" xfId="54" applyFont="1" applyFill="1" applyBorder="1">
      <alignment/>
      <protection/>
    </xf>
    <xf numFmtId="0" fontId="27" fillId="24" borderId="69" xfId="54" applyFont="1" applyFill="1" applyBorder="1" applyAlignment="1">
      <alignment horizontal="left" vertical="center" wrapText="1"/>
      <protection/>
    </xf>
    <xf numFmtId="0" fontId="27" fillId="24" borderId="54" xfId="54" applyFont="1" applyFill="1" applyBorder="1">
      <alignment/>
      <protection/>
    </xf>
    <xf numFmtId="0" fontId="27" fillId="24" borderId="72" xfId="54" applyFont="1" applyFill="1" applyBorder="1" applyAlignment="1">
      <alignment horizontal="left" vertical="center" wrapText="1"/>
      <protection/>
    </xf>
    <xf numFmtId="0" fontId="27" fillId="24" borderId="129" xfId="54" applyFont="1" applyFill="1" applyBorder="1" applyAlignment="1">
      <alignment/>
      <protection/>
    </xf>
    <xf numFmtId="0" fontId="27" fillId="24" borderId="130" xfId="54" applyFont="1" applyFill="1" applyBorder="1" applyAlignment="1">
      <alignment/>
      <protection/>
    </xf>
    <xf numFmtId="0" fontId="27" fillId="24" borderId="130" xfId="54" applyFont="1" applyFill="1" applyBorder="1" applyAlignment="1">
      <alignment horizontal="center"/>
      <protection/>
    </xf>
    <xf numFmtId="0" fontId="27" fillId="24" borderId="131" xfId="54" applyFont="1" applyFill="1" applyBorder="1" applyAlignment="1">
      <alignment horizontal="center"/>
      <protection/>
    </xf>
    <xf numFmtId="0" fontId="26" fillId="0" borderId="46" xfId="54" applyFont="1" applyFill="1" applyBorder="1" applyAlignment="1">
      <alignment horizontal="left"/>
      <protection/>
    </xf>
    <xf numFmtId="0" fontId="26" fillId="0" borderId="104" xfId="54" applyFont="1" applyFill="1" applyBorder="1" applyAlignment="1">
      <alignment horizontal="left"/>
      <protection/>
    </xf>
    <xf numFmtId="0" fontId="26" fillId="0" borderId="132" xfId="54" applyFont="1" applyFill="1" applyBorder="1" applyAlignment="1">
      <alignment horizontal="left"/>
      <protection/>
    </xf>
    <xf numFmtId="0" fontId="22" fillId="23" borderId="133" xfId="54" applyFont="1" applyFill="1" applyBorder="1" applyAlignment="1">
      <alignment horizontal="center" vertical="center" textRotation="90" wrapText="1"/>
      <protection/>
    </xf>
    <xf numFmtId="3" fontId="26" fillId="4" borderId="134" xfId="54" applyNumberFormat="1" applyFont="1" applyFill="1" applyBorder="1" applyAlignment="1">
      <alignment horizontal="center" vertical="center" textRotation="90" wrapText="1"/>
      <protection/>
    </xf>
    <xf numFmtId="3" fontId="26" fillId="4" borderId="135" xfId="54" applyNumberFormat="1" applyFont="1" applyFill="1" applyBorder="1" applyAlignment="1">
      <alignment horizontal="center" vertical="center" textRotation="90" wrapText="1"/>
      <protection/>
    </xf>
    <xf numFmtId="3" fontId="26" fillId="4" borderId="133" xfId="54" applyNumberFormat="1" applyFont="1" applyFill="1" applyBorder="1" applyAlignment="1">
      <alignment horizontal="center" vertical="center" textRotation="90" wrapText="1"/>
      <protection/>
    </xf>
    <xf numFmtId="3" fontId="26" fillId="6" borderId="136" xfId="54" applyNumberFormat="1" applyFont="1" applyFill="1" applyBorder="1" applyAlignment="1">
      <alignment horizontal="center" vertical="center" textRotation="90" wrapText="1"/>
      <protection/>
    </xf>
    <xf numFmtId="3" fontId="26" fillId="6" borderId="134" xfId="54" applyNumberFormat="1" applyFont="1" applyFill="1" applyBorder="1" applyAlignment="1">
      <alignment horizontal="center" vertical="center" textRotation="90" wrapText="1"/>
      <protection/>
    </xf>
    <xf numFmtId="3" fontId="26" fillId="6" borderId="137" xfId="54" applyNumberFormat="1" applyFont="1" applyFill="1" applyBorder="1" applyAlignment="1">
      <alignment horizontal="center" vertical="center" textRotation="90" wrapText="1"/>
      <protection/>
    </xf>
    <xf numFmtId="3" fontId="26" fillId="6" borderId="138" xfId="54" applyNumberFormat="1" applyFont="1" applyFill="1" applyBorder="1" applyAlignment="1">
      <alignment horizontal="center" vertical="center" textRotation="90" wrapText="1"/>
      <protection/>
    </xf>
    <xf numFmtId="3" fontId="26" fillId="4" borderId="137" xfId="54" applyNumberFormat="1" applyFont="1" applyFill="1" applyBorder="1" applyAlignment="1">
      <alignment horizontal="center" vertical="center" textRotation="90" wrapText="1"/>
      <protection/>
    </xf>
    <xf numFmtId="3" fontId="26" fillId="4" borderId="139" xfId="54" applyNumberFormat="1" applyFont="1" applyFill="1" applyBorder="1" applyAlignment="1">
      <alignment horizontal="center" vertical="center" textRotation="90" wrapText="1"/>
      <protection/>
    </xf>
    <xf numFmtId="3" fontId="26" fillId="4" borderId="140" xfId="54" applyNumberFormat="1" applyFont="1" applyFill="1" applyBorder="1" applyAlignment="1">
      <alignment horizontal="center" vertical="center" textRotation="90" wrapText="1"/>
      <protection/>
    </xf>
    <xf numFmtId="0" fontId="28" fillId="24" borderId="89" xfId="54" applyFont="1" applyFill="1" applyBorder="1" applyAlignment="1">
      <alignment horizontal="left"/>
      <protection/>
    </xf>
    <xf numFmtId="0" fontId="27" fillId="24" borderId="132" xfId="54" applyFont="1" applyFill="1" applyBorder="1" applyAlignment="1">
      <alignment horizontal="center"/>
      <protection/>
    </xf>
    <xf numFmtId="3" fontId="27" fillId="24" borderId="141" xfId="54" applyNumberFormat="1" applyFont="1" applyFill="1" applyBorder="1">
      <alignment/>
      <protection/>
    </xf>
    <xf numFmtId="3" fontId="27" fillId="24" borderId="142" xfId="54" applyNumberFormat="1" applyFont="1" applyFill="1" applyBorder="1">
      <alignment/>
      <protection/>
    </xf>
    <xf numFmtId="3" fontId="27" fillId="24" borderId="132" xfId="54" applyNumberFormat="1" applyFont="1" applyFill="1" applyBorder="1" applyAlignment="1">
      <alignment horizontal="center"/>
      <protection/>
    </xf>
    <xf numFmtId="3" fontId="27" fillId="24" borderId="143" xfId="54" applyNumberFormat="1" applyFont="1" applyFill="1" applyBorder="1">
      <alignment/>
      <protection/>
    </xf>
    <xf numFmtId="0" fontId="26" fillId="24" borderId="31" xfId="54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/>
    </xf>
    <xf numFmtId="3" fontId="27" fillId="0" borderId="141" xfId="54" applyNumberFormat="1" applyFont="1" applyFill="1" applyBorder="1">
      <alignment/>
      <protection/>
    </xf>
    <xf numFmtId="3" fontId="27" fillId="0" borderId="142" xfId="54" applyNumberFormat="1" applyFont="1" applyFill="1" applyBorder="1">
      <alignment/>
      <protection/>
    </xf>
    <xf numFmtId="0" fontId="26" fillId="24" borderId="132" xfId="54" applyFont="1" applyFill="1" applyBorder="1" applyAlignment="1">
      <alignment horizontal="left"/>
      <protection/>
    </xf>
    <xf numFmtId="3" fontId="27" fillId="24" borderId="143" xfId="61" applyNumberFormat="1" applyFont="1" applyFill="1" applyBorder="1" applyAlignment="1" applyProtection="1">
      <alignment/>
      <protection/>
    </xf>
    <xf numFmtId="3" fontId="30" fillId="24" borderId="143" xfId="40" applyNumberFormat="1" applyFont="1" applyFill="1" applyBorder="1" applyAlignment="1" applyProtection="1">
      <alignment/>
      <protection/>
    </xf>
    <xf numFmtId="3" fontId="27" fillId="0" borderId="90" xfId="54" applyNumberFormat="1" applyFont="1" applyFill="1" applyBorder="1">
      <alignment/>
      <protection/>
    </xf>
    <xf numFmtId="1" fontId="27" fillId="24" borderId="132" xfId="54" applyNumberFormat="1" applyFont="1" applyFill="1" applyBorder="1" applyAlignment="1">
      <alignment horizontal="center"/>
      <protection/>
    </xf>
    <xf numFmtId="3" fontId="27" fillId="24" borderId="90" xfId="54" applyNumberFormat="1" applyFont="1" applyFill="1" applyBorder="1">
      <alignment/>
      <protection/>
    </xf>
    <xf numFmtId="3" fontId="27" fillId="24" borderId="91" xfId="54" applyNumberFormat="1" applyFont="1" applyFill="1" applyBorder="1">
      <alignment/>
      <protection/>
    </xf>
    <xf numFmtId="3" fontId="27" fillId="24" borderId="144" xfId="54" applyNumberFormat="1" applyFont="1" applyFill="1" applyBorder="1">
      <alignment/>
      <protection/>
    </xf>
    <xf numFmtId="3" fontId="27" fillId="24" borderId="106" xfId="54" applyNumberFormat="1" applyFont="1" applyFill="1" applyBorder="1">
      <alignment/>
      <protection/>
    </xf>
    <xf numFmtId="3" fontId="27" fillId="24" borderId="109" xfId="54" applyNumberFormat="1" applyFont="1" applyFill="1" applyBorder="1">
      <alignment/>
      <protection/>
    </xf>
    <xf numFmtId="0" fontId="26" fillId="0" borderId="132" xfId="54" applyFont="1" applyFill="1" applyBorder="1" applyAlignment="1">
      <alignment horizontal="left" vertical="center" wrapText="1"/>
      <protection/>
    </xf>
    <xf numFmtId="3" fontId="27" fillId="0" borderId="144" xfId="54" applyNumberFormat="1" applyFont="1" applyFill="1" applyBorder="1">
      <alignment/>
      <protection/>
    </xf>
    <xf numFmtId="3" fontId="27" fillId="0" borderId="143" xfId="54" applyNumberFormat="1" applyFont="1" applyFill="1" applyBorder="1">
      <alignment/>
      <protection/>
    </xf>
    <xf numFmtId="1" fontId="27" fillId="0" borderId="132" xfId="54" applyNumberFormat="1" applyFont="1" applyFill="1" applyBorder="1" applyAlignment="1">
      <alignment horizontal="center"/>
      <protection/>
    </xf>
    <xf numFmtId="3" fontId="27" fillId="0" borderId="114" xfId="54" applyNumberFormat="1" applyFont="1" applyFill="1" applyBorder="1">
      <alignment/>
      <protection/>
    </xf>
    <xf numFmtId="3" fontId="27" fillId="0" borderId="145" xfId="54" applyNumberFormat="1" applyFont="1" applyFill="1" applyBorder="1">
      <alignment/>
      <protection/>
    </xf>
    <xf numFmtId="0" fontId="22" fillId="23" borderId="146" xfId="54" applyFont="1" applyFill="1" applyBorder="1" applyAlignment="1">
      <alignment horizontal="center" vertical="center" textRotation="90" wrapText="1"/>
      <protection/>
    </xf>
    <xf numFmtId="3" fontId="22" fillId="4" borderId="147" xfId="54" applyNumberFormat="1" applyFont="1" applyFill="1" applyBorder="1" applyAlignment="1">
      <alignment horizontal="center" vertical="center" textRotation="90" wrapText="1"/>
      <protection/>
    </xf>
    <xf numFmtId="3" fontId="22" fillId="6" borderId="148" xfId="54" applyNumberFormat="1" applyFont="1" applyFill="1" applyBorder="1" applyAlignment="1">
      <alignment horizontal="center" vertical="center" textRotation="90" wrapText="1"/>
      <protection/>
    </xf>
    <xf numFmtId="3" fontId="22" fillId="6" borderId="149" xfId="54" applyNumberFormat="1" applyFont="1" applyFill="1" applyBorder="1" applyAlignment="1">
      <alignment horizontal="center" vertical="center" textRotation="90" wrapText="1"/>
      <protection/>
    </xf>
    <xf numFmtId="3" fontId="22" fillId="6" borderId="150" xfId="54" applyNumberFormat="1" applyFont="1" applyFill="1" applyBorder="1" applyAlignment="1">
      <alignment horizontal="center" vertical="center" textRotation="90" wrapText="1"/>
      <protection/>
    </xf>
    <xf numFmtId="3" fontId="22" fillId="4" borderId="151" xfId="54" applyNumberFormat="1" applyFont="1" applyFill="1" applyBorder="1" applyAlignment="1">
      <alignment horizontal="center" vertical="center" textRotation="90" wrapText="1"/>
      <protection/>
    </xf>
    <xf numFmtId="3" fontId="22" fillId="4" borderId="146" xfId="54" applyNumberFormat="1" applyFont="1" applyFill="1" applyBorder="1" applyAlignment="1">
      <alignment horizontal="center" vertical="center" textRotation="90" wrapText="1"/>
      <protection/>
    </xf>
    <xf numFmtId="3" fontId="22" fillId="4" borderId="150" xfId="54" applyNumberFormat="1" applyFont="1" applyFill="1" applyBorder="1" applyAlignment="1">
      <alignment horizontal="center" vertical="center" textRotation="90" wrapText="1"/>
      <protection/>
    </xf>
    <xf numFmtId="3" fontId="22" fillId="24" borderId="117" xfId="54" applyNumberFormat="1" applyFont="1" applyFill="1" applyBorder="1" applyAlignment="1">
      <alignment horizontal="center" vertical="center" wrapText="1"/>
      <protection/>
    </xf>
    <xf numFmtId="3" fontId="22" fillId="4" borderId="152" xfId="54" applyNumberFormat="1" applyFont="1" applyFill="1" applyBorder="1" applyAlignment="1">
      <alignment horizontal="center" vertical="center" textRotation="90" wrapText="1"/>
      <protection/>
    </xf>
    <xf numFmtId="0" fontId="22" fillId="24" borderId="89" xfId="54" applyFont="1" applyFill="1" applyBorder="1">
      <alignment/>
      <protection/>
    </xf>
    <xf numFmtId="0" fontId="27" fillId="0" borderId="132" xfId="54" applyFont="1" applyFill="1" applyBorder="1" applyAlignment="1">
      <alignment horizontal="center"/>
      <protection/>
    </xf>
    <xf numFmtId="0" fontId="20" fillId="0" borderId="89" xfId="54" applyFont="1" applyFill="1" applyBorder="1">
      <alignment/>
      <protection/>
    </xf>
    <xf numFmtId="0" fontId="27" fillId="0" borderId="153" xfId="54" applyFont="1" applyFill="1" applyBorder="1" applyAlignment="1">
      <alignment horizontal="center"/>
      <protection/>
    </xf>
    <xf numFmtId="0" fontId="27" fillId="25" borderId="89" xfId="54" applyFont="1" applyFill="1" applyBorder="1">
      <alignment/>
      <protection/>
    </xf>
    <xf numFmtId="164" fontId="20" fillId="0" borderId="89" xfId="61" applyNumberFormat="1" applyFont="1" applyFill="1" applyBorder="1" applyAlignment="1" applyProtection="1">
      <alignment/>
      <protection/>
    </xf>
    <xf numFmtId="0" fontId="27" fillId="25" borderId="154" xfId="54" applyFont="1" applyFill="1" applyBorder="1">
      <alignment/>
      <protection/>
    </xf>
    <xf numFmtId="0" fontId="26" fillId="0" borderId="31" xfId="54" applyFont="1" applyBorder="1" applyAlignment="1">
      <alignment horizontal="left" wrapText="1"/>
      <protection/>
    </xf>
    <xf numFmtId="0" fontId="26" fillId="24" borderId="31" xfId="0" applyFont="1" applyFill="1" applyBorder="1" applyAlignment="1">
      <alignment horizontal="left"/>
    </xf>
    <xf numFmtId="3" fontId="27" fillId="0" borderId="155" xfId="54" applyNumberFormat="1" applyFont="1" applyFill="1" applyBorder="1">
      <alignment/>
      <protection/>
    </xf>
    <xf numFmtId="0" fontId="22" fillId="24" borderId="156" xfId="54" applyFont="1" applyFill="1" applyBorder="1">
      <alignment/>
      <protection/>
    </xf>
    <xf numFmtId="3" fontId="27" fillId="0" borderId="38" xfId="54" applyNumberFormat="1" applyFont="1" applyFill="1" applyBorder="1">
      <alignment/>
      <protection/>
    </xf>
    <xf numFmtId="3" fontId="26" fillId="0" borderId="113" xfId="61" applyNumberFormat="1" applyFont="1" applyFill="1" applyBorder="1" applyAlignment="1" applyProtection="1">
      <alignment/>
      <protection/>
    </xf>
    <xf numFmtId="3" fontId="27" fillId="0" borderId="92" xfId="61" applyNumberFormat="1" applyFont="1" applyFill="1" applyBorder="1" applyAlignment="1" applyProtection="1">
      <alignment/>
      <protection/>
    </xf>
    <xf numFmtId="3" fontId="27" fillId="0" borderId="110" xfId="61" applyNumberFormat="1" applyFont="1" applyFill="1" applyBorder="1" applyAlignment="1" applyProtection="1">
      <alignment/>
      <protection/>
    </xf>
    <xf numFmtId="3" fontId="27" fillId="0" borderId="157" xfId="61" applyNumberFormat="1" applyFont="1" applyFill="1" applyBorder="1" applyAlignment="1" applyProtection="1">
      <alignment/>
      <protection/>
    </xf>
    <xf numFmtId="3" fontId="27" fillId="0" borderId="114" xfId="61" applyNumberFormat="1" applyFont="1" applyFill="1" applyBorder="1" applyAlignment="1" applyProtection="1">
      <alignment/>
      <protection/>
    </xf>
    <xf numFmtId="3" fontId="27" fillId="24" borderId="95" xfId="54" applyNumberFormat="1" applyFont="1" applyFill="1" applyBorder="1">
      <alignment/>
      <protection/>
    </xf>
    <xf numFmtId="3" fontId="22" fillId="24" borderId="96" xfId="54" applyNumberFormat="1" applyFont="1" applyFill="1" applyBorder="1">
      <alignment/>
      <protection/>
    </xf>
    <xf numFmtId="3" fontId="27" fillId="24" borderId="97" xfId="54" applyNumberFormat="1" applyFont="1" applyFill="1" applyBorder="1">
      <alignment/>
      <protection/>
    </xf>
    <xf numFmtId="3" fontId="26" fillId="0" borderId="99" xfId="54" applyNumberFormat="1" applyFont="1" applyFill="1" applyBorder="1">
      <alignment/>
      <protection/>
    </xf>
    <xf numFmtId="3" fontId="26" fillId="0" borderId="110" xfId="54" applyNumberFormat="1" applyFont="1" applyFill="1" applyBorder="1">
      <alignment/>
      <protection/>
    </xf>
    <xf numFmtId="0" fontId="27" fillId="0" borderId="158" xfId="54" applyFont="1" applyFill="1" applyBorder="1" applyAlignment="1">
      <alignment horizontal="center"/>
      <protection/>
    </xf>
    <xf numFmtId="0" fontId="27" fillId="0" borderId="118" xfId="54" applyFont="1" applyFill="1" applyBorder="1" applyAlignment="1">
      <alignment horizontal="center"/>
      <protection/>
    </xf>
    <xf numFmtId="0" fontId="27" fillId="24" borderId="92" xfId="54" applyFont="1" applyFill="1" applyBorder="1" applyAlignment="1">
      <alignment horizontal="left" vertical="center" wrapText="1"/>
      <protection/>
    </xf>
    <xf numFmtId="3" fontId="26" fillId="24" borderId="92" xfId="54" applyNumberFormat="1" applyFont="1" applyFill="1" applyBorder="1">
      <alignment/>
      <protection/>
    </xf>
    <xf numFmtId="3" fontId="27" fillId="24" borderId="92" xfId="54" applyNumberFormat="1" applyFont="1" applyFill="1" applyBorder="1">
      <alignment/>
      <protection/>
    </xf>
    <xf numFmtId="3" fontId="27" fillId="24" borderId="110" xfId="54" applyNumberFormat="1" applyFont="1" applyFill="1" applyBorder="1">
      <alignment/>
      <protection/>
    </xf>
    <xf numFmtId="3" fontId="27" fillId="24" borderId="157" xfId="54" applyNumberFormat="1" applyFont="1" applyFill="1" applyBorder="1">
      <alignment/>
      <protection/>
    </xf>
    <xf numFmtId="3" fontId="27" fillId="24" borderId="114" xfId="54" applyNumberFormat="1" applyFont="1" applyFill="1" applyBorder="1">
      <alignment/>
      <protection/>
    </xf>
    <xf numFmtId="3" fontId="27" fillId="24" borderId="94" xfId="54" applyNumberFormat="1" applyFont="1" applyFill="1" applyBorder="1">
      <alignment/>
      <protection/>
    </xf>
    <xf numFmtId="3" fontId="27" fillId="0" borderId="39" xfId="54" applyNumberFormat="1" applyFont="1" applyFill="1" applyBorder="1">
      <alignment/>
      <protection/>
    </xf>
    <xf numFmtId="3" fontId="27" fillId="0" borderId="106" xfId="54" applyNumberFormat="1" applyFont="1" applyFill="1" applyBorder="1">
      <alignment/>
      <protection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22" fillId="0" borderId="30" xfId="54" applyFont="1" applyBorder="1" applyAlignment="1">
      <alignment horizontal="left"/>
      <protection/>
    </xf>
    <xf numFmtId="0" fontId="26" fillId="0" borderId="30" xfId="54" applyFont="1" applyBorder="1" applyAlignment="1">
      <alignment horizontal="left" vertical="center" wrapText="1"/>
      <protection/>
    </xf>
    <xf numFmtId="0" fontId="22" fillId="0" borderId="47" xfId="54" applyFont="1" applyBorder="1" applyAlignment="1">
      <alignment horizontal="center" wrapText="1"/>
      <protection/>
    </xf>
    <xf numFmtId="0" fontId="22" fillId="24" borderId="31" xfId="54" applyFont="1" applyFill="1" applyBorder="1" applyAlignment="1">
      <alignment horizontal="left"/>
      <protection/>
    </xf>
    <xf numFmtId="0" fontId="22" fillId="0" borderId="47" xfId="54" applyFont="1" applyBorder="1" applyAlignment="1">
      <alignment horizontal="left" wrapText="1"/>
      <protection/>
    </xf>
    <xf numFmtId="0" fontId="22" fillId="0" borderId="31" xfId="54" applyFont="1" applyBorder="1" applyAlignment="1">
      <alignment horizontal="left" wrapText="1"/>
      <protection/>
    </xf>
    <xf numFmtId="0" fontId="22" fillId="0" borderId="31" xfId="54" applyFont="1" applyBorder="1" applyAlignment="1">
      <alignment horizontal="left"/>
      <protection/>
    </xf>
    <xf numFmtId="0" fontId="22" fillId="0" borderId="31" xfId="54" applyFont="1" applyBorder="1" applyAlignment="1">
      <alignment horizontal="center" wrapText="1"/>
      <protection/>
    </xf>
    <xf numFmtId="0" fontId="22" fillId="0" borderId="47" xfId="54" applyFont="1" applyBorder="1" applyAlignment="1">
      <alignment horizontal="left"/>
      <protection/>
    </xf>
    <xf numFmtId="0" fontId="22" fillId="24" borderId="24" xfId="54" applyFont="1" applyFill="1" applyBorder="1" applyAlignment="1">
      <alignment horizontal="left"/>
      <protection/>
    </xf>
    <xf numFmtId="0" fontId="22" fillId="0" borderId="31" xfId="54" applyFont="1" applyFill="1" applyBorder="1" applyAlignment="1">
      <alignment horizontal="left"/>
      <protection/>
    </xf>
    <xf numFmtId="0" fontId="22" fillId="24" borderId="24" xfId="0" applyFont="1" applyFill="1" applyBorder="1" applyAlignment="1">
      <alignment horizontal="left"/>
    </xf>
    <xf numFmtId="0" fontId="22" fillId="0" borderId="159" xfId="54" applyFont="1" applyBorder="1" applyAlignment="1">
      <alignment horizontal="left"/>
      <protection/>
    </xf>
    <xf numFmtId="0" fontId="22" fillId="24" borderId="0" xfId="54" applyFont="1" applyFill="1" applyBorder="1" applyAlignment="1">
      <alignment horizontal="center" vertical="center"/>
      <protection/>
    </xf>
    <xf numFmtId="0" fontId="23" fillId="24" borderId="0" xfId="54" applyFont="1" applyFill="1" applyBorder="1" applyAlignment="1">
      <alignment horizontal="center" vertical="center"/>
      <protection/>
    </xf>
    <xf numFmtId="3" fontId="24" fillId="24" borderId="0" xfId="54" applyNumberFormat="1" applyFont="1" applyFill="1" applyBorder="1" applyAlignment="1">
      <alignment horizontal="center" vertical="center"/>
      <protection/>
    </xf>
    <xf numFmtId="0" fontId="22" fillId="24" borderId="32" xfId="54" applyFont="1" applyFill="1" applyBorder="1" applyAlignment="1">
      <alignment horizontal="center" vertical="center" wrapText="1"/>
      <protection/>
    </xf>
    <xf numFmtId="0" fontId="26" fillId="0" borderId="51" xfId="54" applyFont="1" applyBorder="1" applyAlignment="1">
      <alignment horizontal="left" vertical="center" wrapText="1"/>
      <protection/>
    </xf>
    <xf numFmtId="0" fontId="26" fillId="24" borderId="31" xfId="54" applyFont="1" applyFill="1" applyBorder="1" applyAlignment="1">
      <alignment horizontal="left"/>
      <protection/>
    </xf>
    <xf numFmtId="0" fontId="26" fillId="0" borderId="159" xfId="54" applyFont="1" applyBorder="1" applyAlignment="1">
      <alignment horizontal="left" wrapText="1"/>
      <protection/>
    </xf>
    <xf numFmtId="0" fontId="26" fillId="0" borderId="31" xfId="54" applyFont="1" applyBorder="1" applyAlignment="1">
      <alignment horizontal="left"/>
      <protection/>
    </xf>
    <xf numFmtId="0" fontId="26" fillId="0" borderId="159" xfId="54" applyFont="1" applyBorder="1" applyAlignment="1">
      <alignment horizontal="left"/>
      <protection/>
    </xf>
    <xf numFmtId="0" fontId="26" fillId="0" borderId="31" xfId="0" applyFont="1" applyBorder="1" applyAlignment="1">
      <alignment horizontal="left"/>
    </xf>
    <xf numFmtId="0" fontId="26" fillId="0" borderId="47" xfId="54" applyFont="1" applyBorder="1" applyAlignment="1">
      <alignment horizontal="left" wrapText="1"/>
      <protection/>
    </xf>
    <xf numFmtId="0" fontId="26" fillId="24" borderId="24" xfId="54" applyFont="1" applyFill="1" applyBorder="1" applyAlignment="1">
      <alignment horizontal="left"/>
      <protection/>
    </xf>
    <xf numFmtId="0" fontId="26" fillId="0" borderId="31" xfId="54" applyFont="1" applyFill="1" applyBorder="1" applyAlignment="1">
      <alignment horizontal="left"/>
      <protection/>
    </xf>
    <xf numFmtId="0" fontId="26" fillId="0" borderId="26" xfId="54" applyFont="1" applyFill="1" applyBorder="1" applyAlignment="1">
      <alignment horizontal="left"/>
      <protection/>
    </xf>
    <xf numFmtId="0" fontId="26" fillId="0" borderId="105" xfId="54" applyFont="1" applyFill="1" applyBorder="1" applyAlignment="1">
      <alignment horizontal="left" wrapText="1"/>
      <protection/>
    </xf>
    <xf numFmtId="0" fontId="26" fillId="0" borderId="12" xfId="54" applyFont="1" applyFill="1" applyBorder="1" applyAlignment="1">
      <alignment horizontal="left" wrapText="1"/>
      <protection/>
    </xf>
    <xf numFmtId="0" fontId="26" fillId="0" borderId="160" xfId="54" applyFont="1" applyFill="1" applyBorder="1" applyAlignment="1">
      <alignment horizontal="left" vertical="center" wrapText="1"/>
      <protection/>
    </xf>
    <xf numFmtId="0" fontId="26" fillId="0" borderId="92" xfId="54" applyFont="1" applyFill="1" applyBorder="1" applyAlignment="1">
      <alignment horizontal="left" vertical="center" wrapText="1"/>
      <protection/>
    </xf>
    <xf numFmtId="0" fontId="26" fillId="0" borderId="122" xfId="54" applyFont="1" applyFill="1" applyBorder="1" applyAlignment="1">
      <alignment horizontal="left" wrapText="1"/>
      <protection/>
    </xf>
    <xf numFmtId="0" fontId="26" fillId="0" borderId="82" xfId="54" applyFont="1" applyFill="1" applyBorder="1" applyAlignment="1">
      <alignment horizontal="left" wrapText="1"/>
      <protection/>
    </xf>
    <xf numFmtId="0" fontId="26" fillId="0" borderId="161" xfId="54" applyFont="1" applyFill="1" applyBorder="1" applyAlignment="1">
      <alignment horizontal="left" vertical="center" wrapText="1"/>
      <protection/>
    </xf>
    <xf numFmtId="0" fontId="26" fillId="0" borderId="51" xfId="54" applyFont="1" applyFill="1" applyBorder="1" applyAlignment="1">
      <alignment horizontal="left" vertical="center" wrapText="1"/>
      <protection/>
    </xf>
    <xf numFmtId="0" fontId="26" fillId="23" borderId="162" xfId="54" applyFont="1" applyFill="1" applyBorder="1" applyAlignment="1">
      <alignment horizontal="left"/>
      <protection/>
    </xf>
    <xf numFmtId="0" fontId="26" fillId="23" borderId="139" xfId="54" applyFont="1" applyFill="1" applyBorder="1" applyAlignment="1">
      <alignment horizontal="left"/>
      <protection/>
    </xf>
    <xf numFmtId="0" fontId="26" fillId="23" borderId="140" xfId="54" applyFont="1" applyFill="1" applyBorder="1" applyAlignment="1">
      <alignment horizontal="left"/>
      <protection/>
    </xf>
    <xf numFmtId="0" fontId="26" fillId="23" borderId="47" xfId="54" applyFont="1" applyFill="1" applyBorder="1" applyAlignment="1">
      <alignment horizontal="left"/>
      <protection/>
    </xf>
    <xf numFmtId="0" fontId="26" fillId="23" borderId="163" xfId="54" applyFont="1" applyFill="1" applyBorder="1" applyAlignment="1">
      <alignment horizontal="left"/>
      <protection/>
    </xf>
    <xf numFmtId="0" fontId="27" fillId="0" borderId="159" xfId="54" applyFont="1" applyFill="1" applyBorder="1" applyAlignment="1">
      <alignment horizontal="center" vertical="center" wrapText="1"/>
      <protection/>
    </xf>
    <xf numFmtId="0" fontId="27" fillId="0" borderId="164" xfId="54" applyFont="1" applyFill="1" applyBorder="1" applyAlignment="1">
      <alignment horizontal="center" vertical="center" wrapText="1"/>
      <protection/>
    </xf>
    <xf numFmtId="0" fontId="26" fillId="0" borderId="158" xfId="54" applyFont="1" applyFill="1" applyBorder="1" applyAlignment="1">
      <alignment horizontal="left" wrapText="1"/>
      <protection/>
    </xf>
    <xf numFmtId="0" fontId="26" fillId="0" borderId="83" xfId="54" applyFont="1" applyFill="1" applyBorder="1" applyAlignment="1">
      <alignment horizontal="left" wrapText="1"/>
      <protection/>
    </xf>
    <xf numFmtId="0" fontId="26" fillId="0" borderId="104" xfId="54" applyFont="1" applyFill="1" applyBorder="1" applyAlignment="1">
      <alignment horizontal="left" wrapText="1"/>
      <protection/>
    </xf>
    <xf numFmtId="0" fontId="26" fillId="0" borderId="26" xfId="54" applyFont="1" applyFill="1" applyBorder="1" applyAlignment="1">
      <alignment horizontal="left" wrapText="1"/>
      <protection/>
    </xf>
    <xf numFmtId="0" fontId="28" fillId="0" borderId="165" xfId="54" applyFont="1" applyFill="1" applyBorder="1" applyAlignment="1">
      <alignment horizontal="left" vertical="center" wrapText="1"/>
      <protection/>
    </xf>
    <xf numFmtId="0" fontId="28" fillId="0" borderId="47" xfId="54" applyFont="1" applyFill="1" applyBorder="1" applyAlignment="1">
      <alignment horizontal="left" vertical="center" wrapText="1"/>
      <protection/>
    </xf>
    <xf numFmtId="0" fontId="26" fillId="23" borderId="31" xfId="54" applyFont="1" applyFill="1" applyBorder="1" applyAlignment="1">
      <alignment horizontal="left"/>
      <protection/>
    </xf>
    <xf numFmtId="0" fontId="26" fillId="23" borderId="166" xfId="54" applyFont="1" applyFill="1" applyBorder="1" applyAlignment="1">
      <alignment horizontal="left"/>
      <protection/>
    </xf>
    <xf numFmtId="0" fontId="26" fillId="0" borderId="118" xfId="54" applyFont="1" applyFill="1" applyBorder="1" applyAlignment="1">
      <alignment horizontal="left" vertical="center" wrapText="1"/>
      <protection/>
    </xf>
    <xf numFmtId="0" fontId="26" fillId="0" borderId="113" xfId="54" applyFont="1" applyFill="1" applyBorder="1" applyAlignment="1">
      <alignment horizontal="left" vertical="center" wrapText="1"/>
      <protection/>
    </xf>
    <xf numFmtId="0" fontId="26" fillId="0" borderId="98" xfId="54" applyFont="1" applyFill="1" applyBorder="1" applyAlignment="1">
      <alignment horizontal="left" wrapText="1"/>
      <protection/>
    </xf>
    <xf numFmtId="0" fontId="26" fillId="0" borderId="167" xfId="54" applyFont="1" applyFill="1" applyBorder="1" applyAlignment="1">
      <alignment horizontal="left" wrapText="1"/>
      <protection/>
    </xf>
    <xf numFmtId="0" fontId="26" fillId="23" borderId="168" xfId="54" applyFont="1" applyFill="1" applyBorder="1" applyAlignment="1">
      <alignment horizontal="left"/>
      <protection/>
    </xf>
    <xf numFmtId="0" fontId="26" fillId="23" borderId="169" xfId="54" applyFont="1" applyFill="1" applyBorder="1" applyAlignment="1">
      <alignment horizontal="left"/>
      <protection/>
    </xf>
    <xf numFmtId="0" fontId="26" fillId="23" borderId="170" xfId="54" applyFont="1" applyFill="1" applyBorder="1" applyAlignment="1">
      <alignment horizontal="left"/>
      <protection/>
    </xf>
    <xf numFmtId="0" fontId="26" fillId="23" borderId="171" xfId="54" applyFont="1" applyFill="1" applyBorder="1" applyAlignment="1">
      <alignment horizontal="left"/>
      <protection/>
    </xf>
    <xf numFmtId="0" fontId="26" fillId="23" borderId="172" xfId="54" applyFont="1" applyFill="1" applyBorder="1" applyAlignment="1">
      <alignment horizontal="left"/>
      <protection/>
    </xf>
    <xf numFmtId="0" fontId="26" fillId="23" borderId="173" xfId="54" applyFont="1" applyFill="1" applyBorder="1" applyAlignment="1">
      <alignment horizontal="left"/>
      <protection/>
    </xf>
    <xf numFmtId="0" fontId="28" fillId="24" borderId="174" xfId="54" applyFont="1" applyFill="1" applyBorder="1" applyAlignment="1">
      <alignment horizontal="left"/>
      <protection/>
    </xf>
    <xf numFmtId="0" fontId="28" fillId="24" borderId="175" xfId="54" applyFont="1" applyFill="1" applyBorder="1" applyAlignment="1">
      <alignment horizontal="left"/>
      <protection/>
    </xf>
    <xf numFmtId="0" fontId="28" fillId="24" borderId="176" xfId="54" applyFont="1" applyFill="1" applyBorder="1" applyAlignment="1">
      <alignment horizontal="left"/>
      <protection/>
    </xf>
    <xf numFmtId="0" fontId="26" fillId="23" borderId="177" xfId="54" applyFont="1" applyFill="1" applyBorder="1" applyAlignment="1">
      <alignment horizontal="left"/>
      <protection/>
    </xf>
    <xf numFmtId="0" fontId="26" fillId="23" borderId="159" xfId="54" applyFont="1" applyFill="1" applyBorder="1" applyAlignment="1">
      <alignment horizontal="left"/>
      <protection/>
    </xf>
    <xf numFmtId="0" fontId="22" fillId="0" borderId="158" xfId="54" applyFont="1" applyFill="1" applyBorder="1" applyAlignment="1">
      <alignment horizontal="left" wrapText="1"/>
      <protection/>
    </xf>
    <xf numFmtId="0" fontId="22" fillId="0" borderId="83" xfId="54" applyFont="1" applyFill="1" applyBorder="1" applyAlignment="1">
      <alignment horizontal="left" wrapText="1"/>
      <protection/>
    </xf>
    <xf numFmtId="0" fontId="22" fillId="0" borderId="105" xfId="54" applyFont="1" applyFill="1" applyBorder="1" applyAlignment="1">
      <alignment horizontal="left" wrapText="1"/>
      <protection/>
    </xf>
    <xf numFmtId="0" fontId="22" fillId="0" borderId="12" xfId="54" applyFont="1" applyFill="1" applyBorder="1" applyAlignment="1">
      <alignment horizontal="left" wrapText="1"/>
      <protection/>
    </xf>
    <xf numFmtId="0" fontId="28" fillId="24" borderId="165" xfId="54" applyFont="1" applyFill="1" applyBorder="1" applyAlignment="1">
      <alignment horizontal="left"/>
      <protection/>
    </xf>
    <xf numFmtId="0" fontId="28" fillId="24" borderId="47" xfId="54" applyFont="1" applyFill="1" applyBorder="1" applyAlignment="1">
      <alignment horizontal="left"/>
      <protection/>
    </xf>
    <xf numFmtId="0" fontId="28" fillId="24" borderId="51" xfId="54" applyFont="1" applyFill="1" applyBorder="1" applyAlignment="1">
      <alignment horizontal="left"/>
      <protection/>
    </xf>
    <xf numFmtId="0" fontId="26" fillId="23" borderId="40" xfId="54" applyFont="1" applyFill="1" applyBorder="1" applyAlignment="1">
      <alignment horizontal="left"/>
      <protection/>
    </xf>
    <xf numFmtId="0" fontId="26" fillId="0" borderId="132" xfId="54" applyFont="1" applyFill="1" applyBorder="1" applyAlignment="1">
      <alignment horizontal="left" wrapText="1"/>
      <protection/>
    </xf>
    <xf numFmtId="0" fontId="26" fillId="0" borderId="73" xfId="54" applyFont="1" applyFill="1" applyBorder="1" applyAlignment="1">
      <alignment horizontal="left" wrapText="1"/>
      <protection/>
    </xf>
    <xf numFmtId="0" fontId="22" fillId="24" borderId="178" xfId="54" applyFont="1" applyFill="1" applyBorder="1" applyAlignment="1">
      <alignment horizontal="center" vertical="center" wrapText="1"/>
      <protection/>
    </xf>
    <xf numFmtId="0" fontId="22" fillId="24" borderId="148" xfId="54" applyFont="1" applyFill="1" applyBorder="1" applyAlignment="1">
      <alignment horizontal="center" vertical="center" wrapText="1"/>
      <protection/>
    </xf>
    <xf numFmtId="0" fontId="28" fillId="24" borderId="179" xfId="54" applyFont="1" applyFill="1" applyBorder="1" applyAlignment="1">
      <alignment horizontal="left"/>
      <protection/>
    </xf>
    <xf numFmtId="0" fontId="28" fillId="24" borderId="159" xfId="54" applyFont="1" applyFill="1" applyBorder="1" applyAlignment="1">
      <alignment horizontal="left"/>
      <protection/>
    </xf>
    <xf numFmtId="0" fontId="21" fillId="24" borderId="0" xfId="0" applyFont="1" applyFill="1" applyBorder="1" applyAlignment="1">
      <alignment horizontal="right"/>
    </xf>
    <xf numFmtId="0" fontId="22" fillId="24" borderId="0" xfId="54" applyFont="1" applyFill="1" applyBorder="1" applyAlignment="1">
      <alignment horizontal="left"/>
      <protection/>
    </xf>
    <xf numFmtId="0" fontId="26" fillId="24" borderId="0" xfId="54" applyFont="1" applyFill="1" applyBorder="1" applyAlignment="1">
      <alignment horizontal="left" vertical="center" wrapText="1"/>
      <protection/>
    </xf>
    <xf numFmtId="0" fontId="27" fillId="24" borderId="0" xfId="0" applyFont="1" applyFill="1" applyBorder="1" applyAlignment="1">
      <alignment horizontal="left" vertical="center"/>
    </xf>
    <xf numFmtId="0" fontId="22" fillId="0" borderId="132" xfId="54" applyFont="1" applyFill="1" applyBorder="1" applyAlignment="1">
      <alignment horizontal="left"/>
      <protection/>
    </xf>
    <xf numFmtId="0" fontId="22" fillId="0" borderId="46" xfId="54" applyFont="1" applyFill="1" applyBorder="1" applyAlignment="1">
      <alignment horizontal="left"/>
      <protection/>
    </xf>
    <xf numFmtId="0" fontId="22" fillId="0" borderId="104" xfId="54" applyFont="1" applyFill="1" applyBorder="1" applyAlignment="1">
      <alignment horizontal="left"/>
      <protection/>
    </xf>
    <xf numFmtId="0" fontId="22" fillId="0" borderId="26" xfId="54" applyFont="1" applyFill="1" applyBorder="1" applyAlignment="1">
      <alignment horizontal="left"/>
      <protection/>
    </xf>
    <xf numFmtId="0" fontId="29" fillId="0" borderId="105" xfId="54" applyFont="1" applyFill="1" applyBorder="1" applyAlignment="1">
      <alignment horizontal="left" wrapText="1"/>
      <protection/>
    </xf>
    <xf numFmtId="0" fontId="29" fillId="0" borderId="12" xfId="54" applyFont="1" applyFill="1" applyBorder="1" applyAlignment="1">
      <alignment horizontal="left" wrapText="1"/>
      <protection/>
    </xf>
    <xf numFmtId="0" fontId="26" fillId="0" borderId="132" xfId="54" applyFont="1" applyFill="1" applyBorder="1" applyAlignment="1">
      <alignment horizontal="left" vertical="center" wrapText="1"/>
      <protection/>
    </xf>
    <xf numFmtId="0" fontId="26" fillId="0" borderId="46" xfId="54" applyFont="1" applyFill="1" applyBorder="1" applyAlignment="1">
      <alignment horizontal="left" vertical="center" wrapText="1"/>
      <protection/>
    </xf>
    <xf numFmtId="0" fontId="26" fillId="0" borderId="180" xfId="54" applyFont="1" applyFill="1" applyBorder="1" applyAlignment="1">
      <alignment horizontal="center" vertical="center" wrapText="1"/>
      <protection/>
    </xf>
    <xf numFmtId="0" fontId="26" fillId="0" borderId="31" xfId="54" applyFont="1" applyFill="1" applyBorder="1" applyAlignment="1">
      <alignment horizontal="center" vertical="center" wrapText="1"/>
      <protection/>
    </xf>
    <xf numFmtId="0" fontId="26" fillId="0" borderId="166" xfId="54" applyFont="1" applyFill="1" applyBorder="1" applyAlignment="1">
      <alignment horizontal="center" vertical="center" wrapText="1"/>
      <protection/>
    </xf>
    <xf numFmtId="0" fontId="26" fillId="23" borderId="30" xfId="54" applyFont="1" applyFill="1" applyBorder="1" applyAlignment="1">
      <alignment horizontal="left"/>
      <protection/>
    </xf>
    <xf numFmtId="0" fontId="26" fillId="23" borderId="48" xfId="54" applyFont="1" applyFill="1" applyBorder="1" applyAlignment="1">
      <alignment horizontal="left"/>
      <protection/>
    </xf>
    <xf numFmtId="0" fontId="26" fillId="23" borderId="154" xfId="54" applyFont="1" applyFill="1" applyBorder="1" applyAlignment="1">
      <alignment horizontal="left"/>
      <protection/>
    </xf>
    <xf numFmtId="0" fontId="29" fillId="0" borderId="153" xfId="54" applyFont="1" applyFill="1" applyBorder="1" applyAlignment="1">
      <alignment horizontal="left" wrapText="1"/>
      <protection/>
    </xf>
    <xf numFmtId="0" fontId="29" fillId="0" borderId="73" xfId="54" applyFont="1" applyFill="1" applyBorder="1" applyAlignment="1">
      <alignment horizontal="left" wrapText="1"/>
      <protection/>
    </xf>
    <xf numFmtId="0" fontId="22" fillId="0" borderId="104" xfId="54" applyFont="1" applyFill="1" applyBorder="1" applyAlignment="1">
      <alignment horizontal="left" wrapText="1"/>
      <protection/>
    </xf>
    <xf numFmtId="0" fontId="22" fillId="0" borderId="26" xfId="54" applyFont="1" applyFill="1" applyBorder="1" applyAlignment="1">
      <alignment horizontal="left" wrapText="1"/>
      <protection/>
    </xf>
    <xf numFmtId="0" fontId="28" fillId="0" borderId="181" xfId="54" applyFont="1" applyFill="1" applyBorder="1" applyAlignment="1">
      <alignment horizontal="left" vertical="center" wrapText="1"/>
      <protection/>
    </xf>
    <xf numFmtId="0" fontId="28" fillId="0" borderId="48" xfId="54" applyFont="1" applyFill="1" applyBorder="1" applyAlignment="1">
      <alignment horizontal="left" vertical="center" wrapText="1"/>
      <protection/>
    </xf>
    <xf numFmtId="0" fontId="28" fillId="0" borderId="154" xfId="54" applyFont="1" applyFill="1" applyBorder="1" applyAlignment="1">
      <alignment horizontal="left" vertical="center" wrapText="1"/>
      <protection/>
    </xf>
    <xf numFmtId="0" fontId="22" fillId="0" borderId="182" xfId="54" applyFont="1" applyFill="1" applyBorder="1" applyAlignment="1">
      <alignment horizontal="left" wrapText="1"/>
      <protection/>
    </xf>
    <xf numFmtId="0" fontId="22" fillId="0" borderId="24" xfId="54" applyFont="1" applyFill="1" applyBorder="1" applyAlignment="1">
      <alignment horizontal="left" wrapText="1"/>
      <protection/>
    </xf>
    <xf numFmtId="1" fontId="27" fillId="24" borderId="180" xfId="54" applyNumberFormat="1" applyFont="1" applyFill="1" applyBorder="1" applyAlignment="1">
      <alignment horizontal="center"/>
      <protection/>
    </xf>
    <xf numFmtId="1" fontId="27" fillId="24" borderId="31" xfId="54" applyNumberFormat="1" applyFont="1" applyFill="1" applyBorder="1" applyAlignment="1">
      <alignment horizontal="center"/>
      <protection/>
    </xf>
    <xf numFmtId="1" fontId="27" fillId="24" borderId="166" xfId="54" applyNumberFormat="1" applyFont="1" applyFill="1" applyBorder="1" applyAlignment="1">
      <alignment horizontal="center"/>
      <protection/>
    </xf>
    <xf numFmtId="0" fontId="29" fillId="0" borderId="132" xfId="54" applyFont="1" applyFill="1" applyBorder="1" applyAlignment="1">
      <alignment horizontal="left" wrapText="1"/>
      <protection/>
    </xf>
    <xf numFmtId="0" fontId="29" fillId="0" borderId="46" xfId="54" applyFont="1" applyFill="1" applyBorder="1" applyAlignment="1">
      <alignment horizontal="left" wrapText="1"/>
      <protection/>
    </xf>
    <xf numFmtId="0" fontId="26" fillId="23" borderId="51" xfId="54" applyFont="1" applyFill="1" applyBorder="1" applyAlignment="1">
      <alignment horizontal="left"/>
      <protection/>
    </xf>
    <xf numFmtId="0" fontId="26" fillId="23" borderId="49" xfId="54" applyFont="1" applyFill="1" applyBorder="1" applyAlignment="1">
      <alignment horizontal="left"/>
      <protection/>
    </xf>
    <xf numFmtId="0" fontId="26" fillId="23" borderId="183" xfId="54" applyFont="1" applyFill="1" applyBorder="1" applyAlignment="1">
      <alignment horizontal="left"/>
      <protection/>
    </xf>
    <xf numFmtId="0" fontId="26" fillId="0" borderId="179" xfId="54" applyFont="1" applyFill="1" applyBorder="1" applyAlignment="1">
      <alignment horizontal="center" vertical="center" wrapText="1"/>
      <protection/>
    </xf>
    <xf numFmtId="0" fontId="26" fillId="0" borderId="159" xfId="54" applyFont="1" applyFill="1" applyBorder="1" applyAlignment="1">
      <alignment horizontal="center" vertical="center" wrapText="1"/>
      <protection/>
    </xf>
    <xf numFmtId="0" fontId="26" fillId="0" borderId="164" xfId="54" applyFont="1" applyFill="1" applyBorder="1" applyAlignment="1">
      <alignment horizontal="center" vertical="center" wrapText="1"/>
      <protection/>
    </xf>
    <xf numFmtId="0" fontId="28" fillId="24" borderId="177" xfId="54" applyFont="1" applyFill="1" applyBorder="1" applyAlignment="1">
      <alignment horizontal="left"/>
      <protection/>
    </xf>
    <xf numFmtId="0" fontId="28" fillId="24" borderId="169" xfId="54" applyFont="1" applyFill="1" applyBorder="1" applyAlignment="1">
      <alignment horizontal="left"/>
      <protection/>
    </xf>
    <xf numFmtId="0" fontId="28" fillId="24" borderId="128" xfId="54" applyFont="1" applyFill="1" applyBorder="1" applyAlignment="1">
      <alignment horizontal="left"/>
      <protection/>
    </xf>
    <xf numFmtId="0" fontId="26" fillId="0" borderId="153" xfId="54" applyFont="1" applyFill="1" applyBorder="1" applyAlignment="1">
      <alignment horizontal="left" wrapText="1"/>
      <protection/>
    </xf>
    <xf numFmtId="0" fontId="28" fillId="24" borderId="168" xfId="54" applyFont="1" applyFill="1" applyBorder="1" applyAlignment="1">
      <alignment horizontal="left"/>
      <protection/>
    </xf>
    <xf numFmtId="0" fontId="28" fillId="24" borderId="173" xfId="54" applyFont="1" applyFill="1" applyBorder="1" applyAlignment="1">
      <alignment horizontal="left"/>
      <protection/>
    </xf>
    <xf numFmtId="0" fontId="26" fillId="24" borderId="184" xfId="54" applyFont="1" applyFill="1" applyBorder="1" applyAlignment="1">
      <alignment horizontal="center" vertical="center" wrapText="1"/>
      <protection/>
    </xf>
    <xf numFmtId="0" fontId="26" fillId="24" borderId="133" xfId="54" applyFont="1" applyFill="1" applyBorder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Rend.önkorm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&#246;bi\Local%20Settings\Temporary%20Internet%20Files\OLK1\2012%20ktgv\&#225;llami%20hozz&#225;j&#225;rul&#225;s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tgv%202012.02.28\int&#233;zm&#233;nyek%20r&#233;szletezve\Hivatali%20b&#233;rek%20tervez&#233;s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llami pénzek feloszt."/>
      <sheetName val="közokt norm táblázatban"/>
    </sheetNames>
    <sheetDataSet>
      <sheetData sheetId="0">
        <row r="5">
          <cell r="F5">
            <v>11802</v>
          </cell>
        </row>
        <row r="6">
          <cell r="F6">
            <v>5901</v>
          </cell>
        </row>
        <row r="7">
          <cell r="F7">
            <v>119</v>
          </cell>
        </row>
        <row r="8">
          <cell r="F8">
            <v>0</v>
          </cell>
        </row>
        <row r="9">
          <cell r="F9">
            <v>272</v>
          </cell>
        </row>
        <row r="10">
          <cell r="F10">
            <v>1700</v>
          </cell>
        </row>
        <row r="11">
          <cell r="F11">
            <v>2480</v>
          </cell>
        </row>
        <row r="12">
          <cell r="F12">
            <v>1240</v>
          </cell>
        </row>
        <row r="13">
          <cell r="F13">
            <v>63</v>
          </cell>
        </row>
        <row r="14">
          <cell r="F14">
            <v>31</v>
          </cell>
        </row>
        <row r="26">
          <cell r="G26">
            <v>14356</v>
          </cell>
        </row>
        <row r="31">
          <cell r="G31">
            <v>15531</v>
          </cell>
        </row>
        <row r="33">
          <cell r="G33">
            <v>627</v>
          </cell>
        </row>
        <row r="35">
          <cell r="G35">
            <v>11422</v>
          </cell>
        </row>
        <row r="37">
          <cell r="G37">
            <v>1309</v>
          </cell>
        </row>
        <row r="39">
          <cell r="G39">
            <v>654</v>
          </cell>
        </row>
        <row r="43">
          <cell r="G43">
            <v>8128</v>
          </cell>
        </row>
        <row r="46">
          <cell r="G46">
            <v>3264</v>
          </cell>
        </row>
        <row r="51">
          <cell r="G51">
            <v>1541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érek"/>
      <sheetName val="bérek hiv"/>
      <sheetName val="bérek közm"/>
      <sheetName val="képv tdíjak"/>
      <sheetName val="bérek védőnő"/>
      <sheetName val="cafeteria"/>
      <sheetName val="szemüveg"/>
      <sheetName val="képzés"/>
      <sheetName val="közlek fix"/>
      <sheetName val="közlekedés"/>
    </sheetNames>
    <sheetDataSet>
      <sheetData sheetId="0">
        <row r="26">
          <cell r="B26">
            <v>5241.163427524057</v>
          </cell>
          <cell r="C26">
            <v>1322.8005724759432</v>
          </cell>
        </row>
        <row r="27">
          <cell r="B27">
            <v>42873.6721211089</v>
          </cell>
          <cell r="C27">
            <v>10948.225822891094</v>
          </cell>
        </row>
        <row r="28">
          <cell r="B28">
            <v>19824.145141286088</v>
          </cell>
          <cell r="C28">
            <v>5251.206258713915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4"/>
  <sheetViews>
    <sheetView zoomScale="75" zoomScaleNormal="75" workbookViewId="0" topLeftCell="A1">
      <selection activeCell="B27" sqref="B27"/>
    </sheetView>
  </sheetViews>
  <sheetFormatPr defaultColWidth="8.796875" defaultRowHeight="15"/>
  <cols>
    <col min="1" max="1" width="2.8984375" style="1" customWidth="1"/>
    <col min="2" max="2" width="20.8984375" style="1" customWidth="1"/>
    <col min="3" max="3" width="10.19921875" style="2" customWidth="1"/>
    <col min="4" max="4" width="11.59765625" style="2" customWidth="1"/>
    <col min="5" max="5" width="9" style="2" customWidth="1"/>
    <col min="6" max="6" width="9.09765625" style="2" customWidth="1"/>
    <col min="7" max="7" width="9.69921875" style="2" customWidth="1"/>
    <col min="8" max="8" width="9.09765625" style="2" customWidth="1"/>
    <col min="9" max="9" width="10.69921875" style="2" customWidth="1"/>
    <col min="10" max="10" width="7.8984375" style="2" customWidth="1"/>
    <col min="11" max="11" width="8.3984375" style="2" customWidth="1"/>
    <col min="12" max="16384" width="7" style="1" customWidth="1"/>
  </cols>
  <sheetData>
    <row r="1" spans="1:23" s="6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</row>
    <row r="2" spans="1:11" s="6" customFormat="1" ht="17.25" customHeight="1">
      <c r="A2" s="601" t="s">
        <v>1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</row>
    <row r="3" spans="1:11" ht="11.25" customHeight="1">
      <c r="A3" s="602" t="s">
        <v>2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</row>
    <row r="4" spans="1:11" ht="12.75" customHeight="1">
      <c r="A4" s="9"/>
      <c r="B4" s="7"/>
      <c r="C4" s="10"/>
      <c r="D4" s="10"/>
      <c r="E4" s="10"/>
      <c r="F4" s="10"/>
      <c r="G4" s="10"/>
      <c r="H4" s="10"/>
      <c r="I4" s="10"/>
      <c r="J4" s="603" t="s">
        <v>3</v>
      </c>
      <c r="K4" s="603"/>
    </row>
    <row r="5" spans="1:11" s="15" customFormat="1" ht="81" customHeight="1">
      <c r="A5" s="604" t="s">
        <v>4</v>
      </c>
      <c r="B5" s="604"/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4" t="s">
        <v>13</v>
      </c>
    </row>
    <row r="6" spans="1:11" s="16" customFormat="1" ht="21" customHeight="1">
      <c r="A6" s="597" t="s">
        <v>14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</row>
    <row r="7" spans="1:11" s="16" customFormat="1" ht="17.25" customHeight="1">
      <c r="A7" s="17"/>
      <c r="B7" s="600" t="s">
        <v>15</v>
      </c>
      <c r="C7" s="600"/>
      <c r="D7" s="600"/>
      <c r="E7" s="600"/>
      <c r="F7" s="600"/>
      <c r="G7" s="600"/>
      <c r="H7" s="600"/>
      <c r="I7" s="600"/>
      <c r="J7" s="600"/>
      <c r="K7" s="600"/>
    </row>
    <row r="8" spans="1:11" s="16" customFormat="1" ht="17.25" customHeight="1">
      <c r="A8" s="17"/>
      <c r="B8" s="18" t="s">
        <v>16</v>
      </c>
      <c r="C8" s="19">
        <f>'4 kiad2011'!C8</f>
        <v>40319</v>
      </c>
      <c r="D8" s="20">
        <f>C8-E8-F8-G8-H8-I8-J8-K8</f>
        <v>40319</v>
      </c>
      <c r="E8" s="21">
        <f>'3 bev2011'!H8</f>
        <v>0</v>
      </c>
      <c r="F8" s="21">
        <f>'3 bev2011'!I8</f>
        <v>0</v>
      </c>
      <c r="G8" s="21">
        <f>'3 bev2011'!J8</f>
        <v>0</v>
      </c>
      <c r="H8" s="21">
        <f>'3 bev2011'!K8</f>
        <v>0</v>
      </c>
      <c r="I8" s="21">
        <f>'3 bev2011'!L8</f>
        <v>0</v>
      </c>
      <c r="J8" s="21">
        <f>'3 bev2011'!M8</f>
        <v>0</v>
      </c>
      <c r="K8" s="22">
        <f>'3 bev2011'!N8</f>
        <v>0</v>
      </c>
    </row>
    <row r="9" spans="1:11" s="16" customFormat="1" ht="12.75" customHeight="1" hidden="1">
      <c r="A9" s="17"/>
      <c r="B9" s="23" t="s">
        <v>17</v>
      </c>
      <c r="C9" s="24" t="e">
        <f>'4 kiad2011'!#REF!</f>
        <v>#REF!</v>
      </c>
      <c r="D9" s="25" t="e">
        <f>C9-E9-F9-G9-H9-I9-J9-K9</f>
        <v>#REF!</v>
      </c>
      <c r="E9" s="26" t="e">
        <f>'3 bev2011'!#REF!</f>
        <v>#REF!</v>
      </c>
      <c r="F9" s="26" t="e">
        <f>'3 bev2011'!#REF!</f>
        <v>#REF!</v>
      </c>
      <c r="G9" s="26" t="e">
        <f>'3 bev2011'!#REF!</f>
        <v>#REF!</v>
      </c>
      <c r="H9" s="26" t="e">
        <f>'3 bev2011'!#REF!</f>
        <v>#REF!</v>
      </c>
      <c r="I9" s="26" t="e">
        <f>'3 bev2011'!#REF!</f>
        <v>#REF!</v>
      </c>
      <c r="J9" s="26" t="e">
        <f>'3 bev2011'!#REF!</f>
        <v>#REF!</v>
      </c>
      <c r="K9" s="27" t="e">
        <f>'3 bev2011'!#REF!</f>
        <v>#REF!</v>
      </c>
    </row>
    <row r="10" spans="1:11" s="16" customFormat="1" ht="12.75" customHeight="1" hidden="1">
      <c r="A10" s="17"/>
      <c r="B10" s="28" t="s">
        <v>18</v>
      </c>
      <c r="C10" s="29" t="e">
        <f aca="true" t="shared" si="0" ref="C10:K10">IF(C9&gt;0,C8/C9,0)</f>
        <v>#REF!</v>
      </c>
      <c r="D10" s="30" t="e">
        <f t="shared" si="0"/>
        <v>#REF!</v>
      </c>
      <c r="E10" s="31" t="e">
        <f t="shared" si="0"/>
        <v>#REF!</v>
      </c>
      <c r="F10" s="31" t="e">
        <f t="shared" si="0"/>
        <v>#REF!</v>
      </c>
      <c r="G10" s="31" t="e">
        <f t="shared" si="0"/>
        <v>#REF!</v>
      </c>
      <c r="H10" s="31" t="e">
        <f t="shared" si="0"/>
        <v>#REF!</v>
      </c>
      <c r="I10" s="31" t="e">
        <f t="shared" si="0"/>
        <v>#REF!</v>
      </c>
      <c r="J10" s="31" t="e">
        <f t="shared" si="0"/>
        <v>#REF!</v>
      </c>
      <c r="K10" s="32" t="e">
        <f t="shared" si="0"/>
        <v>#REF!</v>
      </c>
    </row>
    <row r="11" spans="1:11" s="16" customFormat="1" ht="17.25" customHeight="1">
      <c r="A11" s="17"/>
      <c r="B11" s="594" t="s">
        <v>19</v>
      </c>
      <c r="C11" s="594"/>
      <c r="D11" s="594"/>
      <c r="E11" s="594"/>
      <c r="F11" s="594"/>
      <c r="G11" s="594"/>
      <c r="H11" s="594"/>
      <c r="I11" s="594"/>
      <c r="J11" s="594"/>
      <c r="K11" s="594"/>
    </row>
    <row r="12" spans="1:11" s="16" customFormat="1" ht="17.25" customHeight="1">
      <c r="A12" s="17"/>
      <c r="B12" s="18" t="s">
        <v>16</v>
      </c>
      <c r="C12" s="33">
        <f>'4 kiad2011'!C29</f>
        <v>26865</v>
      </c>
      <c r="D12" s="34">
        <f>C12-E12-F12-G12-H12-I12-J12-K12</f>
        <v>19155</v>
      </c>
      <c r="E12" s="21">
        <f>'3 bev2011'!H13</f>
        <v>7710</v>
      </c>
      <c r="F12" s="21">
        <f>'3 bev2011'!I13</f>
        <v>0</v>
      </c>
      <c r="G12" s="21">
        <f>'3 bev2011'!J13</f>
        <v>0</v>
      </c>
      <c r="H12" s="21">
        <f>'3 bev2011'!K13</f>
        <v>0</v>
      </c>
      <c r="I12" s="21">
        <f>'3 bev2011'!L13</f>
        <v>0</v>
      </c>
      <c r="J12" s="21">
        <f>'3 bev2011'!M13</f>
        <v>0</v>
      </c>
      <c r="K12" s="22">
        <f>'3 bev2011'!N13</f>
        <v>0</v>
      </c>
    </row>
    <row r="13" spans="1:11" s="16" customFormat="1" ht="12.75" customHeight="1" hidden="1">
      <c r="A13" s="17"/>
      <c r="B13" s="23" t="s">
        <v>17</v>
      </c>
      <c r="C13" s="35" t="e">
        <f>'4 kiad2011'!#REF!</f>
        <v>#REF!</v>
      </c>
      <c r="D13" s="36" t="e">
        <f>C13-E13-F13-G13-H13-I13-J13-K13</f>
        <v>#REF!</v>
      </c>
      <c r="E13" s="26" t="e">
        <f>'3 bev2011'!#REF!</f>
        <v>#REF!</v>
      </c>
      <c r="F13" s="26" t="e">
        <f>'3 bev2011'!#REF!</f>
        <v>#REF!</v>
      </c>
      <c r="G13" s="26" t="e">
        <f>'3 bev2011'!#REF!</f>
        <v>#REF!</v>
      </c>
      <c r="H13" s="26" t="e">
        <f>'3 bev2011'!#REF!</f>
        <v>#REF!</v>
      </c>
      <c r="I13" s="26" t="e">
        <f>'3 bev2011'!#REF!</f>
        <v>#REF!</v>
      </c>
      <c r="J13" s="26" t="e">
        <f>'3 bev2011'!#REF!</f>
        <v>#REF!</v>
      </c>
      <c r="K13" s="27" t="e">
        <f>'3 bev2011'!#REF!</f>
        <v>#REF!</v>
      </c>
    </row>
    <row r="14" spans="1:11" s="16" customFormat="1" ht="12.75" customHeight="1" hidden="1">
      <c r="A14" s="17"/>
      <c r="B14" s="28" t="s">
        <v>18</v>
      </c>
      <c r="C14" s="37" t="e">
        <f aca="true" t="shared" si="1" ref="C14:K14">IF(C13&gt;0,C12/C13,0)</f>
        <v>#REF!</v>
      </c>
      <c r="D14" s="38" t="e">
        <f t="shared" si="1"/>
        <v>#REF!</v>
      </c>
      <c r="E14" s="31" t="e">
        <f t="shared" si="1"/>
        <v>#REF!</v>
      </c>
      <c r="F14" s="31" t="e">
        <f t="shared" si="1"/>
        <v>#REF!</v>
      </c>
      <c r="G14" s="31" t="e">
        <f t="shared" si="1"/>
        <v>#REF!</v>
      </c>
      <c r="H14" s="31" t="e">
        <f t="shared" si="1"/>
        <v>#REF!</v>
      </c>
      <c r="I14" s="31" t="e">
        <f t="shared" si="1"/>
        <v>#REF!</v>
      </c>
      <c r="J14" s="31" t="e">
        <f t="shared" si="1"/>
        <v>#REF!</v>
      </c>
      <c r="K14" s="32" t="e">
        <f t="shared" si="1"/>
        <v>#REF!</v>
      </c>
    </row>
    <row r="15" spans="1:11" s="16" customFormat="1" ht="18" customHeight="1">
      <c r="A15" s="17"/>
      <c r="B15" s="594" t="s">
        <v>20</v>
      </c>
      <c r="C15" s="594"/>
      <c r="D15" s="594"/>
      <c r="E15" s="594"/>
      <c r="F15" s="594"/>
      <c r="G15" s="594"/>
      <c r="H15" s="594"/>
      <c r="I15" s="594"/>
      <c r="J15" s="594"/>
      <c r="K15" s="594"/>
    </row>
    <row r="16" spans="1:11" s="16" customFormat="1" ht="18" customHeight="1">
      <c r="A16" s="17"/>
      <c r="B16" s="18" t="s">
        <v>16</v>
      </c>
      <c r="C16" s="33" t="e">
        <f>'4 kiad2011'!#REF!</f>
        <v>#REF!</v>
      </c>
      <c r="D16" s="20" t="e">
        <f>C16-E16-F16-G16-H16-I16-J16-K16</f>
        <v>#REF!</v>
      </c>
      <c r="E16" s="21" t="e">
        <f>'3 bev2011'!#REF!</f>
        <v>#REF!</v>
      </c>
      <c r="F16" s="21" t="e">
        <f>'3 bev2011'!#REF!</f>
        <v>#REF!</v>
      </c>
      <c r="G16" s="21" t="e">
        <f>'3 bev2011'!#REF!</f>
        <v>#REF!</v>
      </c>
      <c r="H16" s="21" t="e">
        <f>'3 bev2011'!#REF!</f>
        <v>#REF!</v>
      </c>
      <c r="I16" s="21" t="e">
        <f>'3 bev2011'!#REF!</f>
        <v>#REF!</v>
      </c>
      <c r="J16" s="21" t="e">
        <f>'3 bev2011'!#REF!</f>
        <v>#REF!</v>
      </c>
      <c r="K16" s="22" t="e">
        <f>'3 bev2011'!#REF!</f>
        <v>#REF!</v>
      </c>
    </row>
    <row r="17" spans="1:11" s="16" customFormat="1" ht="12.75" customHeight="1" hidden="1">
      <c r="A17" s="17"/>
      <c r="B17" s="23" t="s">
        <v>17</v>
      </c>
      <c r="C17" s="35" t="e">
        <f>'4 kiad2011'!#REF!</f>
        <v>#REF!</v>
      </c>
      <c r="D17" s="25" t="e">
        <f>C17-E17-F17-G17-H17-I17-J17-K17</f>
        <v>#REF!</v>
      </c>
      <c r="E17" s="26" t="e">
        <f>'3 bev2011'!#REF!</f>
        <v>#REF!</v>
      </c>
      <c r="F17" s="26" t="e">
        <f>'3 bev2011'!#REF!</f>
        <v>#REF!</v>
      </c>
      <c r="G17" s="26" t="e">
        <f>'3 bev2011'!#REF!</f>
        <v>#REF!</v>
      </c>
      <c r="H17" s="26" t="e">
        <f>'3 bev2011'!#REF!</f>
        <v>#REF!</v>
      </c>
      <c r="I17" s="26" t="e">
        <f>'3 bev2011'!#REF!</f>
        <v>#REF!</v>
      </c>
      <c r="J17" s="26" t="e">
        <f>'3 bev2011'!#REF!</f>
        <v>#REF!</v>
      </c>
      <c r="K17" s="27" t="e">
        <f>'3 bev2011'!#REF!</f>
        <v>#REF!</v>
      </c>
    </row>
    <row r="18" spans="1:11" s="16" customFormat="1" ht="12.75" customHeight="1" hidden="1">
      <c r="A18" s="17"/>
      <c r="B18" s="28" t="s">
        <v>18</v>
      </c>
      <c r="C18" s="37" t="e">
        <f aca="true" t="shared" si="2" ref="C18:K18">IF(C17&gt;0,C16/C17,0)</f>
        <v>#REF!</v>
      </c>
      <c r="D18" s="30" t="e">
        <f t="shared" si="2"/>
        <v>#REF!</v>
      </c>
      <c r="E18" s="31" t="e">
        <f t="shared" si="2"/>
        <v>#REF!</v>
      </c>
      <c r="F18" s="31" t="e">
        <f t="shared" si="2"/>
        <v>#REF!</v>
      </c>
      <c r="G18" s="31" t="e">
        <f t="shared" si="2"/>
        <v>#REF!</v>
      </c>
      <c r="H18" s="31" t="e">
        <f t="shared" si="2"/>
        <v>#REF!</v>
      </c>
      <c r="I18" s="31" t="e">
        <f t="shared" si="2"/>
        <v>#REF!</v>
      </c>
      <c r="J18" s="31" t="e">
        <f t="shared" si="2"/>
        <v>#REF!</v>
      </c>
      <c r="K18" s="32" t="e">
        <f t="shared" si="2"/>
        <v>#REF!</v>
      </c>
    </row>
    <row r="19" spans="1:11" s="16" customFormat="1" ht="18" customHeight="1">
      <c r="A19" s="17"/>
      <c r="B19" s="594" t="s">
        <v>21</v>
      </c>
      <c r="C19" s="594"/>
      <c r="D19" s="594"/>
      <c r="E19" s="594"/>
      <c r="F19" s="594"/>
      <c r="G19" s="594"/>
      <c r="H19" s="594"/>
      <c r="I19" s="594"/>
      <c r="J19" s="594"/>
      <c r="K19" s="594"/>
    </row>
    <row r="20" spans="1:11" s="16" customFormat="1" ht="18" customHeight="1">
      <c r="A20" s="17"/>
      <c r="B20" s="18" t="s">
        <v>16</v>
      </c>
      <c r="C20" s="33" t="e">
        <f>'4 kiad2011'!#REF!</f>
        <v>#REF!</v>
      </c>
      <c r="D20" s="20" t="e">
        <f>C20-E20-F20-G20-H20-I20-J20-K20</f>
        <v>#REF!</v>
      </c>
      <c r="E20" s="21" t="e">
        <f>'3 bev2011'!#REF!</f>
        <v>#REF!</v>
      </c>
      <c r="F20" s="21" t="e">
        <f>'3 bev2011'!#REF!</f>
        <v>#REF!</v>
      </c>
      <c r="G20" s="21" t="e">
        <f>'3 bev2011'!#REF!</f>
        <v>#REF!</v>
      </c>
      <c r="H20" s="21" t="e">
        <f>'3 bev2011'!#REF!</f>
        <v>#REF!</v>
      </c>
      <c r="I20" s="21" t="e">
        <f>'3 bev2011'!#REF!</f>
        <v>#REF!</v>
      </c>
      <c r="J20" s="21" t="e">
        <f>'3 bev2011'!#REF!</f>
        <v>#REF!</v>
      </c>
      <c r="K20" s="22" t="e">
        <f>'3 bev2011'!#REF!</f>
        <v>#REF!</v>
      </c>
    </row>
    <row r="21" spans="1:11" s="16" customFormat="1" ht="12.75" customHeight="1" hidden="1">
      <c r="A21" s="17"/>
      <c r="B21" s="23" t="s">
        <v>17</v>
      </c>
      <c r="C21" s="35" t="e">
        <f>'4 kiad2011'!#REF!</f>
        <v>#REF!</v>
      </c>
      <c r="D21" s="25" t="e">
        <f>C21-E21-F21-G21-H21-I21-J21-K21</f>
        <v>#REF!</v>
      </c>
      <c r="E21" s="26" t="e">
        <f>'3 bev2011'!#REF!</f>
        <v>#REF!</v>
      </c>
      <c r="F21" s="26" t="e">
        <f>'3 bev2011'!#REF!</f>
        <v>#REF!</v>
      </c>
      <c r="G21" s="26" t="e">
        <f>'3 bev2011'!#REF!</f>
        <v>#REF!</v>
      </c>
      <c r="H21" s="26" t="e">
        <f>'3 bev2011'!#REF!</f>
        <v>#REF!</v>
      </c>
      <c r="I21" s="26" t="e">
        <f>'3 bev2011'!#REF!</f>
        <v>#REF!</v>
      </c>
      <c r="J21" s="26" t="e">
        <f>'3 bev2011'!#REF!</f>
        <v>#REF!</v>
      </c>
      <c r="K21" s="27" t="e">
        <f>'3 bev2011'!#REF!</f>
        <v>#REF!</v>
      </c>
    </row>
    <row r="22" spans="1:11" s="16" customFormat="1" ht="12.75" customHeight="1" hidden="1">
      <c r="A22" s="17"/>
      <c r="B22" s="28" t="s">
        <v>18</v>
      </c>
      <c r="C22" s="37" t="e">
        <f aca="true" t="shared" si="3" ref="C22:K22">IF(C21&gt;0,C20/C21,0)</f>
        <v>#REF!</v>
      </c>
      <c r="D22" s="30" t="e">
        <f t="shared" si="3"/>
        <v>#REF!</v>
      </c>
      <c r="E22" s="31" t="e">
        <f t="shared" si="3"/>
        <v>#REF!</v>
      </c>
      <c r="F22" s="31" t="e">
        <f t="shared" si="3"/>
        <v>#REF!</v>
      </c>
      <c r="G22" s="31" t="e">
        <f t="shared" si="3"/>
        <v>#REF!</v>
      </c>
      <c r="H22" s="31" t="e">
        <f t="shared" si="3"/>
        <v>#REF!</v>
      </c>
      <c r="I22" s="31" t="e">
        <f t="shared" si="3"/>
        <v>#REF!</v>
      </c>
      <c r="J22" s="31" t="e">
        <f t="shared" si="3"/>
        <v>#REF!</v>
      </c>
      <c r="K22" s="32" t="e">
        <f t="shared" si="3"/>
        <v>#REF!</v>
      </c>
    </row>
    <row r="23" spans="1:11" s="16" customFormat="1" ht="17.25" customHeight="1">
      <c r="A23" s="17"/>
      <c r="B23" s="594" t="s">
        <v>22</v>
      </c>
      <c r="C23" s="594"/>
      <c r="D23" s="594"/>
      <c r="E23" s="594"/>
      <c r="F23" s="594"/>
      <c r="G23" s="594"/>
      <c r="H23" s="594"/>
      <c r="I23" s="594"/>
      <c r="J23" s="594"/>
      <c r="K23" s="594"/>
    </row>
    <row r="24" spans="1:11" s="16" customFormat="1" ht="17.25" customHeight="1">
      <c r="A24" s="17"/>
      <c r="B24" s="18" t="s">
        <v>16</v>
      </c>
      <c r="C24" s="33" t="e">
        <f>'4 kiad2011'!#REF!</f>
        <v>#REF!</v>
      </c>
      <c r="D24" s="20" t="e">
        <f>C24-E24-F24-G24-H24-I24-J24-K24</f>
        <v>#REF!</v>
      </c>
      <c r="E24" s="21" t="e">
        <f>'3 bev2011'!#REF!</f>
        <v>#REF!</v>
      </c>
      <c r="F24" s="21" t="e">
        <f>'3 bev2011'!#REF!</f>
        <v>#REF!</v>
      </c>
      <c r="G24" s="21" t="e">
        <f>'3 bev2011'!#REF!</f>
        <v>#REF!</v>
      </c>
      <c r="H24" s="21" t="e">
        <f>'3 bev2011'!#REF!</f>
        <v>#REF!</v>
      </c>
      <c r="I24" s="21" t="e">
        <f>'3 bev2011'!#REF!</f>
        <v>#REF!</v>
      </c>
      <c r="J24" s="21" t="e">
        <f>'3 bev2011'!#REF!</f>
        <v>#REF!</v>
      </c>
      <c r="K24" s="22" t="e">
        <f>'3 bev2011'!#REF!</f>
        <v>#REF!</v>
      </c>
    </row>
    <row r="25" spans="1:11" s="16" customFormat="1" ht="12.75" customHeight="1" hidden="1">
      <c r="A25" s="17"/>
      <c r="B25" s="23" t="s">
        <v>17</v>
      </c>
      <c r="C25" s="35" t="e">
        <f>'4 kiad2011'!#REF!</f>
        <v>#REF!</v>
      </c>
      <c r="D25" s="25" t="e">
        <f>C25-E25-F25-G25-H25-I25-J25-K25</f>
        <v>#REF!</v>
      </c>
      <c r="E25" s="26" t="e">
        <f>'3 bev2011'!#REF!</f>
        <v>#REF!</v>
      </c>
      <c r="F25" s="26" t="e">
        <f>'3 bev2011'!#REF!</f>
        <v>#REF!</v>
      </c>
      <c r="G25" s="26" t="e">
        <f>'3 bev2011'!#REF!</f>
        <v>#REF!</v>
      </c>
      <c r="H25" s="26" t="e">
        <f>'3 bev2011'!#REF!</f>
        <v>#REF!</v>
      </c>
      <c r="I25" s="26" t="e">
        <f>'3 bev2011'!#REF!</f>
        <v>#REF!</v>
      </c>
      <c r="J25" s="26" t="e">
        <f>'3 bev2011'!#REF!</f>
        <v>#REF!</v>
      </c>
      <c r="K25" s="27" t="e">
        <f>'3 bev2011'!#REF!</f>
        <v>#REF!</v>
      </c>
    </row>
    <row r="26" spans="1:11" s="16" customFormat="1" ht="12.75" customHeight="1" hidden="1">
      <c r="A26" s="17"/>
      <c r="B26" s="28" t="s">
        <v>18</v>
      </c>
      <c r="C26" s="37" t="e">
        <f aca="true" t="shared" si="4" ref="C26:K26">IF(C25&gt;0,C24/C25,0)</f>
        <v>#REF!</v>
      </c>
      <c r="D26" s="30" t="e">
        <f t="shared" si="4"/>
        <v>#REF!</v>
      </c>
      <c r="E26" s="31" t="e">
        <f t="shared" si="4"/>
        <v>#REF!</v>
      </c>
      <c r="F26" s="31" t="e">
        <f t="shared" si="4"/>
        <v>#REF!</v>
      </c>
      <c r="G26" s="31" t="e">
        <f t="shared" si="4"/>
        <v>#REF!</v>
      </c>
      <c r="H26" s="31" t="e">
        <f t="shared" si="4"/>
        <v>#REF!</v>
      </c>
      <c r="I26" s="31" t="e">
        <f t="shared" si="4"/>
        <v>#REF!</v>
      </c>
      <c r="J26" s="31" t="e">
        <f t="shared" si="4"/>
        <v>#REF!</v>
      </c>
      <c r="K26" s="32" t="e">
        <f t="shared" si="4"/>
        <v>#REF!</v>
      </c>
    </row>
    <row r="27" spans="1:11" s="16" customFormat="1" ht="17.25" customHeight="1">
      <c r="A27" s="17"/>
      <c r="B27" s="594" t="s">
        <v>23</v>
      </c>
      <c r="C27" s="594"/>
      <c r="D27" s="594"/>
      <c r="E27" s="594"/>
      <c r="F27" s="594"/>
      <c r="G27" s="594"/>
      <c r="H27" s="594"/>
      <c r="I27" s="594"/>
      <c r="J27" s="594"/>
      <c r="K27" s="594"/>
    </row>
    <row r="28" spans="1:11" s="16" customFormat="1" ht="17.25" customHeight="1">
      <c r="A28" s="17"/>
      <c r="B28" s="18" t="s">
        <v>16</v>
      </c>
      <c r="C28" s="33" t="e">
        <f>'4 kiad2011'!#REF!</f>
        <v>#REF!</v>
      </c>
      <c r="D28" s="20" t="e">
        <f>C28-E28-F28-G28-H28-I28-J28-K28</f>
        <v>#REF!</v>
      </c>
      <c r="E28" s="21" t="e">
        <f>'3 bev2011'!#REF!</f>
        <v>#REF!</v>
      </c>
      <c r="F28" s="21" t="e">
        <f>'3 bev2011'!#REF!</f>
        <v>#REF!</v>
      </c>
      <c r="G28" s="21" t="e">
        <f>'3 bev2011'!#REF!</f>
        <v>#REF!</v>
      </c>
      <c r="H28" s="21" t="e">
        <f>'3 bev2011'!#REF!</f>
        <v>#REF!</v>
      </c>
      <c r="I28" s="21" t="e">
        <f>'3 bev2011'!#REF!</f>
        <v>#REF!</v>
      </c>
      <c r="J28" s="21" t="e">
        <f>'3 bev2011'!#REF!</f>
        <v>#REF!</v>
      </c>
      <c r="K28" s="22" t="e">
        <f>'3 bev2011'!#REF!</f>
        <v>#REF!</v>
      </c>
    </row>
    <row r="29" spans="1:11" s="16" customFormat="1" ht="12.75" customHeight="1" hidden="1">
      <c r="A29" s="17"/>
      <c r="B29" s="23" t="s">
        <v>17</v>
      </c>
      <c r="C29" s="35" t="e">
        <f>'4 kiad2011'!#REF!</f>
        <v>#REF!</v>
      </c>
      <c r="D29" s="25" t="e">
        <f>C29-E29-F29-G29-H29-I29-J29-K29</f>
        <v>#REF!</v>
      </c>
      <c r="E29" s="26" t="e">
        <f>'3 bev2011'!#REF!</f>
        <v>#REF!</v>
      </c>
      <c r="F29" s="26" t="e">
        <f>'3 bev2011'!#REF!</f>
        <v>#REF!</v>
      </c>
      <c r="G29" s="26" t="e">
        <f>'3 bev2011'!#REF!</f>
        <v>#REF!</v>
      </c>
      <c r="H29" s="26" t="e">
        <f>'3 bev2011'!#REF!</f>
        <v>#REF!</v>
      </c>
      <c r="I29" s="26" t="e">
        <f>'3 bev2011'!#REF!</f>
        <v>#REF!</v>
      </c>
      <c r="J29" s="26" t="e">
        <f>'3 bev2011'!#REF!</f>
        <v>#REF!</v>
      </c>
      <c r="K29" s="27" t="e">
        <f>'3 bev2011'!#REF!</f>
        <v>#REF!</v>
      </c>
    </row>
    <row r="30" spans="1:11" s="16" customFormat="1" ht="12.75" customHeight="1" hidden="1">
      <c r="A30" s="17"/>
      <c r="B30" s="28" t="s">
        <v>18</v>
      </c>
      <c r="C30" s="37" t="e">
        <f aca="true" t="shared" si="5" ref="C30:K30">IF(C29&gt;0,C28/C29,0)</f>
        <v>#REF!</v>
      </c>
      <c r="D30" s="30" t="e">
        <f t="shared" si="5"/>
        <v>#REF!</v>
      </c>
      <c r="E30" s="31" t="e">
        <f t="shared" si="5"/>
        <v>#REF!</v>
      </c>
      <c r="F30" s="31" t="e">
        <f t="shared" si="5"/>
        <v>#REF!</v>
      </c>
      <c r="G30" s="31" t="e">
        <f t="shared" si="5"/>
        <v>#REF!</v>
      </c>
      <c r="H30" s="31" t="e">
        <f t="shared" si="5"/>
        <v>#REF!</v>
      </c>
      <c r="I30" s="31" t="e">
        <f t="shared" si="5"/>
        <v>#REF!</v>
      </c>
      <c r="J30" s="31" t="e">
        <f t="shared" si="5"/>
        <v>#REF!</v>
      </c>
      <c r="K30" s="32" t="e">
        <f t="shared" si="5"/>
        <v>#REF!</v>
      </c>
    </row>
    <row r="31" spans="1:11" s="16" customFormat="1" ht="18" customHeight="1">
      <c r="A31" s="17"/>
      <c r="B31" s="594" t="s">
        <v>24</v>
      </c>
      <c r="C31" s="594"/>
      <c r="D31" s="594"/>
      <c r="E31" s="594"/>
      <c r="F31" s="594"/>
      <c r="G31" s="594"/>
      <c r="H31" s="594"/>
      <c r="I31" s="594"/>
      <c r="J31" s="594"/>
      <c r="K31" s="594"/>
    </row>
    <row r="32" spans="1:11" s="16" customFormat="1" ht="17.25" customHeight="1">
      <c r="A32" s="17"/>
      <c r="B32" s="18" t="s">
        <v>16</v>
      </c>
      <c r="C32" s="33" t="e">
        <f>'4 kiad2011'!#REF!</f>
        <v>#REF!</v>
      </c>
      <c r="D32" s="20" t="e">
        <f>C32-E32-F32-G32-H32-I32-J32-K32</f>
        <v>#REF!</v>
      </c>
      <c r="E32" s="21" t="e">
        <f>'3 bev2011'!#REF!</f>
        <v>#REF!</v>
      </c>
      <c r="F32" s="21" t="e">
        <f>'3 bev2011'!#REF!</f>
        <v>#REF!</v>
      </c>
      <c r="G32" s="21" t="e">
        <f>'3 bev2011'!#REF!</f>
        <v>#REF!</v>
      </c>
      <c r="H32" s="21" t="e">
        <f>'3 bev2011'!#REF!</f>
        <v>#REF!</v>
      </c>
      <c r="I32" s="21" t="e">
        <f>'3 bev2011'!#REF!</f>
        <v>#REF!</v>
      </c>
      <c r="J32" s="21" t="e">
        <f>'3 bev2011'!#REF!</f>
        <v>#REF!</v>
      </c>
      <c r="K32" s="22" t="e">
        <f>'3 bev2011'!#REF!</f>
        <v>#REF!</v>
      </c>
    </row>
    <row r="33" spans="1:11" s="16" customFormat="1" ht="12.75" customHeight="1" hidden="1">
      <c r="A33" s="17"/>
      <c r="B33" s="23" t="s">
        <v>17</v>
      </c>
      <c r="C33" s="35" t="e">
        <f>'4 kiad2011'!#REF!</f>
        <v>#REF!</v>
      </c>
      <c r="D33" s="25" t="e">
        <f>C33-E33-F33-G33-H33-I33-J33-K33</f>
        <v>#REF!</v>
      </c>
      <c r="E33" s="26" t="e">
        <f>'3 bev2011'!#REF!</f>
        <v>#REF!</v>
      </c>
      <c r="F33" s="26" t="e">
        <f>'3 bev2011'!#REF!</f>
        <v>#REF!</v>
      </c>
      <c r="G33" s="26" t="e">
        <f>'3 bev2011'!#REF!</f>
        <v>#REF!</v>
      </c>
      <c r="H33" s="26" t="e">
        <f>'3 bev2011'!#REF!</f>
        <v>#REF!</v>
      </c>
      <c r="I33" s="26" t="e">
        <f>'3 bev2011'!#REF!</f>
        <v>#REF!</v>
      </c>
      <c r="J33" s="26" t="e">
        <f>'3 bev2011'!#REF!</f>
        <v>#REF!</v>
      </c>
      <c r="K33" s="27" t="e">
        <f>'3 bev2011'!#REF!</f>
        <v>#REF!</v>
      </c>
    </row>
    <row r="34" spans="1:11" s="16" customFormat="1" ht="12.75" customHeight="1" hidden="1">
      <c r="A34" s="17"/>
      <c r="B34" s="28" t="s">
        <v>18</v>
      </c>
      <c r="C34" s="37" t="e">
        <f aca="true" t="shared" si="6" ref="C34:K34">IF(C33&gt;0,C32/C33,0)</f>
        <v>#REF!</v>
      </c>
      <c r="D34" s="30" t="e">
        <f t="shared" si="6"/>
        <v>#REF!</v>
      </c>
      <c r="E34" s="31" t="e">
        <f t="shared" si="6"/>
        <v>#REF!</v>
      </c>
      <c r="F34" s="31" t="e">
        <f t="shared" si="6"/>
        <v>#REF!</v>
      </c>
      <c r="G34" s="31" t="e">
        <f t="shared" si="6"/>
        <v>#REF!</v>
      </c>
      <c r="H34" s="31" t="e">
        <f t="shared" si="6"/>
        <v>#REF!</v>
      </c>
      <c r="I34" s="31" t="e">
        <f t="shared" si="6"/>
        <v>#REF!</v>
      </c>
      <c r="J34" s="31" t="e">
        <f t="shared" si="6"/>
        <v>#REF!</v>
      </c>
      <c r="K34" s="32" t="e">
        <f t="shared" si="6"/>
        <v>#REF!</v>
      </c>
    </row>
    <row r="35" spans="1:11" s="16" customFormat="1" ht="18" customHeight="1">
      <c r="A35" s="17"/>
      <c r="B35" s="594" t="s">
        <v>25</v>
      </c>
      <c r="C35" s="594"/>
      <c r="D35" s="594"/>
      <c r="E35" s="594"/>
      <c r="F35" s="594"/>
      <c r="G35" s="594"/>
      <c r="H35" s="594"/>
      <c r="I35" s="594"/>
      <c r="J35" s="594"/>
      <c r="K35" s="594"/>
    </row>
    <row r="36" spans="1:11" s="16" customFormat="1" ht="17.25" customHeight="1">
      <c r="A36" s="17"/>
      <c r="B36" s="18" t="s">
        <v>16</v>
      </c>
      <c r="C36" s="33" t="e">
        <f>'4 kiad2011'!#REF!</f>
        <v>#REF!</v>
      </c>
      <c r="D36" s="20" t="e">
        <f>C36-E36-F36-G36-H36-I36-J36-K36</f>
        <v>#REF!</v>
      </c>
      <c r="E36" s="21" t="e">
        <f>'3 bev2011'!#REF!</f>
        <v>#REF!</v>
      </c>
      <c r="F36" s="21" t="e">
        <f>'3 bev2011'!#REF!</f>
        <v>#REF!</v>
      </c>
      <c r="G36" s="21" t="e">
        <f>'3 bev2011'!#REF!</f>
        <v>#REF!</v>
      </c>
      <c r="H36" s="21" t="e">
        <f>'3 bev2011'!#REF!</f>
        <v>#REF!</v>
      </c>
      <c r="I36" s="21" t="e">
        <f>'3 bev2011'!#REF!</f>
        <v>#REF!</v>
      </c>
      <c r="J36" s="21" t="e">
        <f>'3 bev2011'!#REF!</f>
        <v>#REF!</v>
      </c>
      <c r="K36" s="22" t="e">
        <f>'3 bev2011'!#REF!</f>
        <v>#REF!</v>
      </c>
    </row>
    <row r="37" spans="1:11" s="16" customFormat="1" ht="12.75" customHeight="1" hidden="1">
      <c r="A37" s="17"/>
      <c r="B37" s="23" t="s">
        <v>17</v>
      </c>
      <c r="C37" s="35" t="e">
        <f>'4 kiad2011'!#REF!</f>
        <v>#REF!</v>
      </c>
      <c r="D37" s="25" t="e">
        <f>C37-E37-F37-G37-H37-I37-J37-K37</f>
        <v>#REF!</v>
      </c>
      <c r="E37" s="26" t="e">
        <f>'3 bev2011'!#REF!</f>
        <v>#REF!</v>
      </c>
      <c r="F37" s="26" t="e">
        <f>'3 bev2011'!#REF!</f>
        <v>#REF!</v>
      </c>
      <c r="G37" s="26" t="e">
        <f>'3 bev2011'!#REF!</f>
        <v>#REF!</v>
      </c>
      <c r="H37" s="26" t="e">
        <f>'3 bev2011'!#REF!</f>
        <v>#REF!</v>
      </c>
      <c r="I37" s="26" t="e">
        <f>'3 bev2011'!#REF!</f>
        <v>#REF!</v>
      </c>
      <c r="J37" s="26" t="e">
        <f>'3 bev2011'!#REF!</f>
        <v>#REF!</v>
      </c>
      <c r="K37" s="27" t="e">
        <f>'3 bev2011'!#REF!</f>
        <v>#REF!</v>
      </c>
    </row>
    <row r="38" spans="1:11" s="16" customFormat="1" ht="12.75" customHeight="1" hidden="1">
      <c r="A38" s="17"/>
      <c r="B38" s="28" t="s">
        <v>18</v>
      </c>
      <c r="C38" s="37" t="e">
        <f aca="true" t="shared" si="7" ref="C38:K38">IF(C37&gt;0,C36/C37,0)</f>
        <v>#REF!</v>
      </c>
      <c r="D38" s="30" t="e">
        <f t="shared" si="7"/>
        <v>#REF!</v>
      </c>
      <c r="E38" s="31" t="e">
        <f t="shared" si="7"/>
        <v>#REF!</v>
      </c>
      <c r="F38" s="31" t="e">
        <f t="shared" si="7"/>
        <v>#REF!</v>
      </c>
      <c r="G38" s="31" t="e">
        <f t="shared" si="7"/>
        <v>#REF!</v>
      </c>
      <c r="H38" s="31" t="e">
        <f t="shared" si="7"/>
        <v>#REF!</v>
      </c>
      <c r="I38" s="31" t="e">
        <f t="shared" si="7"/>
        <v>#REF!</v>
      </c>
      <c r="J38" s="31" t="e">
        <f t="shared" si="7"/>
        <v>#REF!</v>
      </c>
      <c r="K38" s="32" t="e">
        <f t="shared" si="7"/>
        <v>#REF!</v>
      </c>
    </row>
    <row r="39" spans="1:11" s="16" customFormat="1" ht="17.25" customHeight="1">
      <c r="A39" s="17"/>
      <c r="B39" s="594" t="s">
        <v>26</v>
      </c>
      <c r="C39" s="594"/>
      <c r="D39" s="594"/>
      <c r="E39" s="594"/>
      <c r="F39" s="594"/>
      <c r="G39" s="594"/>
      <c r="H39" s="594"/>
      <c r="I39" s="594"/>
      <c r="J39" s="594"/>
      <c r="K39" s="594"/>
    </row>
    <row r="40" spans="1:11" s="16" customFormat="1" ht="18" customHeight="1">
      <c r="A40" s="17"/>
      <c r="B40" s="39" t="s">
        <v>16</v>
      </c>
      <c r="C40" s="40" t="e">
        <f>'4 kiad2011'!#REF!</f>
        <v>#REF!</v>
      </c>
      <c r="D40" s="41" t="e">
        <f>C40-E40-F40-G40-H40-I40-J40-K40</f>
        <v>#REF!</v>
      </c>
      <c r="E40" s="42" t="e">
        <f>'3 bev2011'!#REF!</f>
        <v>#REF!</v>
      </c>
      <c r="F40" s="42" t="e">
        <f>'3 bev2011'!#REF!</f>
        <v>#REF!</v>
      </c>
      <c r="G40" s="42" t="e">
        <f>'3 bev2011'!#REF!</f>
        <v>#REF!</v>
      </c>
      <c r="H40" s="42" t="e">
        <f>'3 bev2011'!#REF!</f>
        <v>#REF!</v>
      </c>
      <c r="I40" s="42" t="e">
        <f>'3 bev2011'!#REF!</f>
        <v>#REF!</v>
      </c>
      <c r="J40" s="42" t="e">
        <f>'3 bev2011'!#REF!</f>
        <v>#REF!</v>
      </c>
      <c r="K40" s="43" t="e">
        <f>'3 bev2011'!#REF!</f>
        <v>#REF!</v>
      </c>
    </row>
    <row r="41" spans="1:11" s="16" customFormat="1" ht="12.75" customHeight="1" hidden="1">
      <c r="A41" s="17"/>
      <c r="B41" s="44" t="s">
        <v>17</v>
      </c>
      <c r="C41" s="45" t="e">
        <f>'4 kiad2011'!#REF!</f>
        <v>#REF!</v>
      </c>
      <c r="D41" s="46" t="e">
        <f>C41-E41-F41-G41-H41-I41-J41-K41</f>
        <v>#REF!</v>
      </c>
      <c r="E41" s="47" t="e">
        <f>'3 bev2011'!#REF!</f>
        <v>#REF!</v>
      </c>
      <c r="F41" s="47" t="e">
        <f>'3 bev2011'!#REF!</f>
        <v>#REF!</v>
      </c>
      <c r="G41" s="47" t="e">
        <f>'3 bev2011'!#REF!</f>
        <v>#REF!</v>
      </c>
      <c r="H41" s="47" t="e">
        <f>'3 bev2011'!#REF!</f>
        <v>#REF!</v>
      </c>
      <c r="I41" s="47" t="e">
        <f>'3 bev2011'!#REF!</f>
        <v>#REF!</v>
      </c>
      <c r="J41" s="47" t="e">
        <f>'3 bev2011'!#REF!</f>
        <v>#REF!</v>
      </c>
      <c r="K41" s="48" t="e">
        <f>'3 bev2011'!#REF!</f>
        <v>#REF!</v>
      </c>
    </row>
    <row r="42" spans="1:11" s="16" customFormat="1" ht="12.75" customHeight="1" hidden="1">
      <c r="A42" s="17"/>
      <c r="B42" s="28" t="s">
        <v>18</v>
      </c>
      <c r="C42" s="37" t="e">
        <f aca="true" t="shared" si="8" ref="C42:K42">IF(C41&gt;0,C40/C41,0)</f>
        <v>#REF!</v>
      </c>
      <c r="D42" s="30" t="e">
        <f t="shared" si="8"/>
        <v>#REF!</v>
      </c>
      <c r="E42" s="31" t="e">
        <f t="shared" si="8"/>
        <v>#REF!</v>
      </c>
      <c r="F42" s="31" t="e">
        <f t="shared" si="8"/>
        <v>#REF!</v>
      </c>
      <c r="G42" s="31" t="e">
        <f t="shared" si="8"/>
        <v>#REF!</v>
      </c>
      <c r="H42" s="31" t="e">
        <f t="shared" si="8"/>
        <v>#REF!</v>
      </c>
      <c r="I42" s="31" t="e">
        <f t="shared" si="8"/>
        <v>#REF!</v>
      </c>
      <c r="J42" s="31" t="e">
        <f t="shared" si="8"/>
        <v>#REF!</v>
      </c>
      <c r="K42" s="32" t="e">
        <f t="shared" si="8"/>
        <v>#REF!</v>
      </c>
    </row>
    <row r="43" spans="1:11" s="16" customFormat="1" ht="12" customHeight="1">
      <c r="A43" s="49"/>
      <c r="B43" s="6"/>
      <c r="C43" s="50"/>
      <c r="D43" s="51"/>
      <c r="E43" s="51"/>
      <c r="F43" s="51"/>
      <c r="G43" s="51"/>
      <c r="H43" s="51"/>
      <c r="I43" s="51"/>
      <c r="J43" s="51"/>
      <c r="K43" s="52"/>
    </row>
    <row r="44" spans="1:11" s="16" customFormat="1" ht="24" customHeight="1">
      <c r="A44" s="595" t="s">
        <v>27</v>
      </c>
      <c r="B44" s="595"/>
      <c r="C44" s="53" t="e">
        <f>SUM(D44:K44)</f>
        <v>#REF!</v>
      </c>
      <c r="D44" s="54" t="e">
        <f aca="true" t="shared" si="9" ref="D44:K45">D8+D12+D16+D20+D24+D28+D32+D36+D40</f>
        <v>#REF!</v>
      </c>
      <c r="E44" s="55" t="e">
        <f t="shared" si="9"/>
        <v>#REF!</v>
      </c>
      <c r="F44" s="55" t="e">
        <f t="shared" si="9"/>
        <v>#REF!</v>
      </c>
      <c r="G44" s="55" t="e">
        <f t="shared" si="9"/>
        <v>#REF!</v>
      </c>
      <c r="H44" s="55" t="e">
        <f t="shared" si="9"/>
        <v>#REF!</v>
      </c>
      <c r="I44" s="55" t="e">
        <f t="shared" si="9"/>
        <v>#REF!</v>
      </c>
      <c r="J44" s="55" t="e">
        <f t="shared" si="9"/>
        <v>#REF!</v>
      </c>
      <c r="K44" s="56" t="e">
        <f t="shared" si="9"/>
        <v>#REF!</v>
      </c>
    </row>
    <row r="45" spans="1:11" s="16" customFormat="1" ht="12.75" customHeight="1" hidden="1">
      <c r="A45" s="590" t="s">
        <v>28</v>
      </c>
      <c r="B45" s="590"/>
      <c r="C45" s="57" t="e">
        <f>SUM(D45:K45)</f>
        <v>#REF!</v>
      </c>
      <c r="D45" s="58" t="e">
        <f t="shared" si="9"/>
        <v>#REF!</v>
      </c>
      <c r="E45" s="59" t="e">
        <f t="shared" si="9"/>
        <v>#REF!</v>
      </c>
      <c r="F45" s="59" t="e">
        <f t="shared" si="9"/>
        <v>#REF!</v>
      </c>
      <c r="G45" s="59" t="e">
        <f t="shared" si="9"/>
        <v>#REF!</v>
      </c>
      <c r="H45" s="59" t="e">
        <f t="shared" si="9"/>
        <v>#REF!</v>
      </c>
      <c r="I45" s="59" t="e">
        <f t="shared" si="9"/>
        <v>#REF!</v>
      </c>
      <c r="J45" s="59" t="e">
        <f t="shared" si="9"/>
        <v>#REF!</v>
      </c>
      <c r="K45" s="60" t="e">
        <f t="shared" si="9"/>
        <v>#REF!</v>
      </c>
    </row>
    <row r="46" spans="1:11" s="16" customFormat="1" ht="12" customHeight="1">
      <c r="A46" s="61"/>
      <c r="B46" s="62"/>
      <c r="C46" s="63"/>
      <c r="D46" s="63"/>
      <c r="E46" s="63"/>
      <c r="F46" s="63"/>
      <c r="G46" s="63"/>
      <c r="H46" s="63"/>
      <c r="I46" s="63"/>
      <c r="J46" s="63"/>
      <c r="K46" s="64"/>
    </row>
    <row r="47" spans="1:11" s="16" customFormat="1" ht="21" customHeight="1">
      <c r="A47" s="591" t="s">
        <v>29</v>
      </c>
      <c r="B47" s="591"/>
      <c r="C47" s="591"/>
      <c r="D47" s="591"/>
      <c r="E47" s="591"/>
      <c r="F47" s="591"/>
      <c r="G47" s="591"/>
      <c r="H47" s="591"/>
      <c r="I47" s="591"/>
      <c r="J47" s="591"/>
      <c r="K47" s="591"/>
    </row>
    <row r="48" spans="1:11" s="16" customFormat="1" ht="17.25" customHeight="1">
      <c r="A48" s="65"/>
      <c r="B48" s="596" t="s">
        <v>30</v>
      </c>
      <c r="C48" s="596"/>
      <c r="D48" s="596"/>
      <c r="E48" s="596"/>
      <c r="F48" s="596"/>
      <c r="G48" s="596"/>
      <c r="H48" s="596"/>
      <c r="I48" s="596"/>
      <c r="J48" s="596"/>
      <c r="K48" s="596"/>
    </row>
    <row r="49" spans="1:11" s="16" customFormat="1" ht="17.25" customHeight="1">
      <c r="A49" s="17"/>
      <c r="B49" s="18" t="s">
        <v>16</v>
      </c>
      <c r="C49" s="33" t="e">
        <f>'4 kiad2011'!#REF!</f>
        <v>#REF!</v>
      </c>
      <c r="D49" s="20" t="e">
        <f>C49-E49-F49-G49-H49-I49-J49-K49</f>
        <v>#REF!</v>
      </c>
      <c r="E49" s="21">
        <f>'3 bev2011'!H27</f>
        <v>7710</v>
      </c>
      <c r="F49" s="21">
        <f>'3 bev2011'!I27</f>
        <v>0</v>
      </c>
      <c r="G49" s="21">
        <f>'3 bev2011'!J27</f>
        <v>0</v>
      </c>
      <c r="H49" s="21">
        <f>'3 bev2011'!K27</f>
        <v>0</v>
      </c>
      <c r="I49" s="21">
        <f>'3 bev2011'!L27</f>
        <v>0</v>
      </c>
      <c r="J49" s="21">
        <f>'3 bev2011'!M27</f>
        <v>0</v>
      </c>
      <c r="K49" s="22">
        <f>'3 bev2011'!N27</f>
        <v>0</v>
      </c>
    </row>
    <row r="50" spans="1:11" s="16" customFormat="1" ht="12.75" customHeight="1" hidden="1">
      <c r="A50" s="17"/>
      <c r="B50" s="23" t="s">
        <v>17</v>
      </c>
      <c r="C50" s="35" t="e">
        <f>'4 kiad2011'!#REF!</f>
        <v>#REF!</v>
      </c>
      <c r="D50" s="25" t="e">
        <f>C50-E50-F50-G50-H50-I50-J50-K50</f>
        <v>#REF!</v>
      </c>
      <c r="E50" s="26" t="e">
        <f>'3 bev2011'!#REF!</f>
        <v>#REF!</v>
      </c>
      <c r="F50" s="26" t="e">
        <f>'3 bev2011'!#REF!</f>
        <v>#REF!</v>
      </c>
      <c r="G50" s="26" t="e">
        <f>'3 bev2011'!#REF!</f>
        <v>#REF!</v>
      </c>
      <c r="H50" s="26" t="e">
        <f>'3 bev2011'!#REF!</f>
        <v>#REF!</v>
      </c>
      <c r="I50" s="26" t="e">
        <f>'3 bev2011'!#REF!</f>
        <v>#REF!</v>
      </c>
      <c r="J50" s="26" t="e">
        <f>'3 bev2011'!#REF!</f>
        <v>#REF!</v>
      </c>
      <c r="K50" s="27" t="e">
        <f>'3 bev2011'!#REF!</f>
        <v>#REF!</v>
      </c>
    </row>
    <row r="51" spans="1:11" s="16" customFormat="1" ht="12.75" customHeight="1" hidden="1">
      <c r="A51" s="17"/>
      <c r="B51" s="28" t="s">
        <v>18</v>
      </c>
      <c r="C51" s="37" t="e">
        <f aca="true" t="shared" si="10" ref="C51:K51">IF(C50&gt;0,C49/C50,0)</f>
        <v>#REF!</v>
      </c>
      <c r="D51" s="30" t="e">
        <f t="shared" si="10"/>
        <v>#REF!</v>
      </c>
      <c r="E51" s="31" t="e">
        <f t="shared" si="10"/>
        <v>#REF!</v>
      </c>
      <c r="F51" s="31" t="e">
        <f t="shared" si="10"/>
        <v>#REF!</v>
      </c>
      <c r="G51" s="31" t="e">
        <f t="shared" si="10"/>
        <v>#REF!</v>
      </c>
      <c r="H51" s="31" t="e">
        <f t="shared" si="10"/>
        <v>#REF!</v>
      </c>
      <c r="I51" s="31" t="e">
        <f t="shared" si="10"/>
        <v>#REF!</v>
      </c>
      <c r="J51" s="31" t="e">
        <f t="shared" si="10"/>
        <v>#REF!</v>
      </c>
      <c r="K51" s="32" t="e">
        <f t="shared" si="10"/>
        <v>#REF!</v>
      </c>
    </row>
    <row r="52" spans="1:11" s="16" customFormat="1" ht="18" customHeight="1">
      <c r="A52" s="17"/>
      <c r="B52" s="594" t="s">
        <v>31</v>
      </c>
      <c r="C52" s="594"/>
      <c r="D52" s="594"/>
      <c r="E52" s="594"/>
      <c r="F52" s="594"/>
      <c r="G52" s="594"/>
      <c r="H52" s="594"/>
      <c r="I52" s="594"/>
      <c r="J52" s="594"/>
      <c r="K52" s="594"/>
    </row>
    <row r="53" spans="1:11" s="16" customFormat="1" ht="18" customHeight="1">
      <c r="A53" s="17"/>
      <c r="B53" s="18" t="s">
        <v>16</v>
      </c>
      <c r="C53" s="33" t="e">
        <f>'4 kiad2011'!#REF!</f>
        <v>#REF!</v>
      </c>
      <c r="D53" s="20" t="e">
        <f>C53-E53-F53-G53-H53-I53-J53-K53</f>
        <v>#REF!</v>
      </c>
      <c r="E53" s="21" t="e">
        <f>'3 bev2011'!#REF!</f>
        <v>#REF!</v>
      </c>
      <c r="F53" s="21" t="e">
        <f>'3 bev2011'!#REF!</f>
        <v>#REF!</v>
      </c>
      <c r="G53" s="21" t="e">
        <f>'3 bev2011'!#REF!</f>
        <v>#REF!</v>
      </c>
      <c r="H53" s="21" t="e">
        <f>'3 bev2011'!#REF!</f>
        <v>#REF!</v>
      </c>
      <c r="I53" s="21" t="e">
        <f>'3 bev2011'!#REF!</f>
        <v>#REF!</v>
      </c>
      <c r="J53" s="21" t="e">
        <f>'3 bev2011'!#REF!</f>
        <v>#REF!</v>
      </c>
      <c r="K53" s="22" t="e">
        <f>'3 bev2011'!#REF!</f>
        <v>#REF!</v>
      </c>
    </row>
    <row r="54" spans="1:11" s="16" customFormat="1" ht="12.75" customHeight="1" hidden="1">
      <c r="A54" s="17"/>
      <c r="B54" s="23" t="s">
        <v>17</v>
      </c>
      <c r="C54" s="35" t="e">
        <f>'4 kiad2011'!#REF!</f>
        <v>#REF!</v>
      </c>
      <c r="D54" s="25" t="e">
        <f>C54-E54-F54-G54-H54-I54-J54-K54</f>
        <v>#REF!</v>
      </c>
      <c r="E54" s="26" t="e">
        <f>'3 bev2011'!#REF!</f>
        <v>#REF!</v>
      </c>
      <c r="F54" s="26" t="e">
        <f>'3 bev2011'!#REF!</f>
        <v>#REF!</v>
      </c>
      <c r="G54" s="26" t="e">
        <f>'3 bev2011'!#REF!</f>
        <v>#REF!</v>
      </c>
      <c r="H54" s="26" t="e">
        <f>'3 bev2011'!#REF!</f>
        <v>#REF!</v>
      </c>
      <c r="I54" s="26" t="e">
        <f>'3 bev2011'!#REF!</f>
        <v>#REF!</v>
      </c>
      <c r="J54" s="26" t="e">
        <f>'3 bev2011'!#REF!</f>
        <v>#REF!</v>
      </c>
      <c r="K54" s="27" t="e">
        <f>'3 bev2011'!#REF!</f>
        <v>#REF!</v>
      </c>
    </row>
    <row r="55" spans="1:11" s="16" customFormat="1" ht="12.75" customHeight="1" hidden="1">
      <c r="A55" s="17"/>
      <c r="B55" s="28" t="s">
        <v>18</v>
      </c>
      <c r="C55" s="37" t="e">
        <f aca="true" t="shared" si="11" ref="C55:K55">IF(C54&gt;0,C53/C54,0)</f>
        <v>#REF!</v>
      </c>
      <c r="D55" s="30" t="e">
        <f t="shared" si="11"/>
        <v>#REF!</v>
      </c>
      <c r="E55" s="31" t="e">
        <f t="shared" si="11"/>
        <v>#REF!</v>
      </c>
      <c r="F55" s="31" t="e">
        <f t="shared" si="11"/>
        <v>#REF!</v>
      </c>
      <c r="G55" s="31" t="e">
        <f t="shared" si="11"/>
        <v>#REF!</v>
      </c>
      <c r="H55" s="31" t="e">
        <f t="shared" si="11"/>
        <v>#REF!</v>
      </c>
      <c r="I55" s="31" t="e">
        <f t="shared" si="11"/>
        <v>#REF!</v>
      </c>
      <c r="J55" s="31" t="e">
        <f t="shared" si="11"/>
        <v>#REF!</v>
      </c>
      <c r="K55" s="32" t="e">
        <f t="shared" si="11"/>
        <v>#REF!</v>
      </c>
    </row>
    <row r="56" spans="1:11" s="16" customFormat="1" ht="18" customHeight="1">
      <c r="A56" s="17"/>
      <c r="B56" s="594" t="s">
        <v>32</v>
      </c>
      <c r="C56" s="594"/>
      <c r="D56" s="594"/>
      <c r="E56" s="594"/>
      <c r="F56" s="594"/>
      <c r="G56" s="594"/>
      <c r="H56" s="594"/>
      <c r="I56" s="594"/>
      <c r="J56" s="594"/>
      <c r="K56" s="594"/>
    </row>
    <row r="57" spans="1:11" s="16" customFormat="1" ht="18" customHeight="1">
      <c r="A57" s="17"/>
      <c r="B57" s="18" t="s">
        <v>16</v>
      </c>
      <c r="C57" s="33" t="e">
        <f>'4 kiad2011'!#REF!</f>
        <v>#REF!</v>
      </c>
      <c r="D57" s="20" t="e">
        <f>C57-E57-F57-G57-H57-I57-J57-K57</f>
        <v>#REF!</v>
      </c>
      <c r="E57" s="21" t="e">
        <f>'3 bev2011'!#REF!</f>
        <v>#REF!</v>
      </c>
      <c r="F57" s="21" t="e">
        <f>'3 bev2011'!#REF!</f>
        <v>#REF!</v>
      </c>
      <c r="G57" s="21" t="e">
        <f>'3 bev2011'!#REF!</f>
        <v>#REF!</v>
      </c>
      <c r="H57" s="21" t="e">
        <f>'3 bev2011'!#REF!</f>
        <v>#REF!</v>
      </c>
      <c r="I57" s="21" t="e">
        <f>'3 bev2011'!#REF!</f>
        <v>#REF!</v>
      </c>
      <c r="J57" s="21" t="e">
        <f>'3 bev2011'!#REF!</f>
        <v>#REF!</v>
      </c>
      <c r="K57" s="22" t="e">
        <f>'3 bev2011'!#REF!</f>
        <v>#REF!</v>
      </c>
    </row>
    <row r="58" spans="1:11" s="16" customFormat="1" ht="12.75" customHeight="1" hidden="1">
      <c r="A58" s="17"/>
      <c r="B58" s="23" t="s">
        <v>17</v>
      </c>
      <c r="C58" s="35" t="e">
        <f>'4 kiad2011'!#REF!</f>
        <v>#REF!</v>
      </c>
      <c r="D58" s="25" t="e">
        <f>C58-E58-F58-G58-H58-I58-J58-K58</f>
        <v>#REF!</v>
      </c>
      <c r="E58" s="26" t="e">
        <f>'3 bev2011'!#REF!</f>
        <v>#REF!</v>
      </c>
      <c r="F58" s="26" t="e">
        <f>'3 bev2011'!#REF!</f>
        <v>#REF!</v>
      </c>
      <c r="G58" s="26" t="e">
        <f>'3 bev2011'!#REF!</f>
        <v>#REF!</v>
      </c>
      <c r="H58" s="26" t="e">
        <f>'3 bev2011'!#REF!</f>
        <v>#REF!</v>
      </c>
      <c r="I58" s="26" t="e">
        <f>'3 bev2011'!#REF!</f>
        <v>#REF!</v>
      </c>
      <c r="J58" s="26" t="e">
        <f>'3 bev2011'!#REF!</f>
        <v>#REF!</v>
      </c>
      <c r="K58" s="27" t="e">
        <f>'3 bev2011'!#REF!</f>
        <v>#REF!</v>
      </c>
    </row>
    <row r="59" spans="1:11" s="16" customFormat="1" ht="12.75" customHeight="1" hidden="1">
      <c r="A59" s="17"/>
      <c r="B59" s="28" t="s">
        <v>18</v>
      </c>
      <c r="C59" s="37" t="e">
        <f aca="true" t="shared" si="12" ref="C59:K59">IF(C58&gt;0,C57/C58,0)</f>
        <v>#REF!</v>
      </c>
      <c r="D59" s="30" t="e">
        <f t="shared" si="12"/>
        <v>#REF!</v>
      </c>
      <c r="E59" s="31" t="e">
        <f t="shared" si="12"/>
        <v>#REF!</v>
      </c>
      <c r="F59" s="31" t="e">
        <f t="shared" si="12"/>
        <v>#REF!</v>
      </c>
      <c r="G59" s="31" t="e">
        <f t="shared" si="12"/>
        <v>#REF!</v>
      </c>
      <c r="H59" s="31" t="e">
        <f t="shared" si="12"/>
        <v>#REF!</v>
      </c>
      <c r="I59" s="31" t="e">
        <f t="shared" si="12"/>
        <v>#REF!</v>
      </c>
      <c r="J59" s="31" t="e">
        <f t="shared" si="12"/>
        <v>#REF!</v>
      </c>
      <c r="K59" s="32" t="e">
        <f t="shared" si="12"/>
        <v>#REF!</v>
      </c>
    </row>
    <row r="60" spans="1:11" s="16" customFormat="1" ht="17.25" customHeight="1">
      <c r="A60" s="17"/>
      <c r="B60" s="594" t="s">
        <v>33</v>
      </c>
      <c r="C60" s="594"/>
      <c r="D60" s="594"/>
      <c r="E60" s="594"/>
      <c r="F60" s="594"/>
      <c r="G60" s="594"/>
      <c r="H60" s="594"/>
      <c r="I60" s="594"/>
      <c r="J60" s="594"/>
      <c r="K60" s="594"/>
    </row>
    <row r="61" spans="1:11" s="16" customFormat="1" ht="17.25" customHeight="1">
      <c r="A61" s="17"/>
      <c r="B61" s="18" t="s">
        <v>16</v>
      </c>
      <c r="C61" s="33" t="e">
        <f>'4 kiad2011'!#REF!</f>
        <v>#REF!</v>
      </c>
      <c r="D61" s="20" t="e">
        <f>C61-E61-F61-G61-H61-I61-J61-K61</f>
        <v>#REF!</v>
      </c>
      <c r="E61" s="21" t="e">
        <f>'3 bev2011'!#REF!</f>
        <v>#REF!</v>
      </c>
      <c r="F61" s="21" t="e">
        <f>'3 bev2011'!#REF!</f>
        <v>#REF!</v>
      </c>
      <c r="G61" s="21" t="e">
        <f>'3 bev2011'!#REF!</f>
        <v>#REF!</v>
      </c>
      <c r="H61" s="21" t="e">
        <f>'3 bev2011'!#REF!</f>
        <v>#REF!</v>
      </c>
      <c r="I61" s="21" t="e">
        <f>'3 bev2011'!#REF!</f>
        <v>#REF!</v>
      </c>
      <c r="J61" s="21" t="e">
        <f>'3 bev2011'!#REF!</f>
        <v>#REF!</v>
      </c>
      <c r="K61" s="22" t="e">
        <f>'3 bev2011'!#REF!</f>
        <v>#REF!</v>
      </c>
    </row>
    <row r="62" spans="1:11" s="16" customFormat="1" ht="12.75" customHeight="1" hidden="1">
      <c r="A62" s="17"/>
      <c r="B62" s="23" t="s">
        <v>17</v>
      </c>
      <c r="C62" s="35" t="e">
        <f>'4 kiad2011'!#REF!</f>
        <v>#REF!</v>
      </c>
      <c r="D62" s="25" t="e">
        <f>C62-E62-F62-G62-H62-I62-J62-K62</f>
        <v>#REF!</v>
      </c>
      <c r="E62" s="26" t="e">
        <f>'3 bev2011'!#REF!</f>
        <v>#REF!</v>
      </c>
      <c r="F62" s="26" t="e">
        <f>'3 bev2011'!#REF!</f>
        <v>#REF!</v>
      </c>
      <c r="G62" s="26" t="e">
        <f>'3 bev2011'!#REF!</f>
        <v>#REF!</v>
      </c>
      <c r="H62" s="26" t="e">
        <f>'3 bev2011'!#REF!</f>
        <v>#REF!</v>
      </c>
      <c r="I62" s="26" t="e">
        <f>'3 bev2011'!#REF!</f>
        <v>#REF!</v>
      </c>
      <c r="J62" s="26" t="e">
        <f>'3 bev2011'!#REF!</f>
        <v>#REF!</v>
      </c>
      <c r="K62" s="27" t="e">
        <f>'3 bev2011'!#REF!</f>
        <v>#REF!</v>
      </c>
    </row>
    <row r="63" spans="1:11" s="16" customFormat="1" ht="12.75" customHeight="1" hidden="1">
      <c r="A63" s="17"/>
      <c r="B63" s="28" t="s">
        <v>18</v>
      </c>
      <c r="C63" s="37" t="e">
        <f aca="true" t="shared" si="13" ref="C63:K63">IF(C62&gt;0,C61/C62,0)</f>
        <v>#REF!</v>
      </c>
      <c r="D63" s="30" t="e">
        <f t="shared" si="13"/>
        <v>#REF!</v>
      </c>
      <c r="E63" s="31" t="e">
        <f t="shared" si="13"/>
        <v>#REF!</v>
      </c>
      <c r="F63" s="31" t="e">
        <f t="shared" si="13"/>
        <v>#REF!</v>
      </c>
      <c r="G63" s="31" t="e">
        <f t="shared" si="13"/>
        <v>#REF!</v>
      </c>
      <c r="H63" s="31" t="e">
        <f t="shared" si="13"/>
        <v>#REF!</v>
      </c>
      <c r="I63" s="31" t="e">
        <f t="shared" si="13"/>
        <v>#REF!</v>
      </c>
      <c r="J63" s="31" t="e">
        <f t="shared" si="13"/>
        <v>#REF!</v>
      </c>
      <c r="K63" s="32" t="e">
        <f t="shared" si="13"/>
        <v>#REF!</v>
      </c>
    </row>
    <row r="64" spans="1:11" s="16" customFormat="1" ht="18" customHeight="1">
      <c r="A64" s="17"/>
      <c r="B64" s="593" t="s">
        <v>34</v>
      </c>
      <c r="C64" s="593"/>
      <c r="D64" s="593"/>
      <c r="E64" s="593"/>
      <c r="F64" s="593"/>
      <c r="G64" s="593"/>
      <c r="H64" s="593"/>
      <c r="I64" s="593"/>
      <c r="J64" s="593"/>
      <c r="K64" s="593"/>
    </row>
    <row r="65" spans="1:11" s="16" customFormat="1" ht="17.25" customHeight="1">
      <c r="A65" s="17"/>
      <c r="B65" s="39" t="s">
        <v>16</v>
      </c>
      <c r="C65" s="40" t="e">
        <f>'4 kiad2011'!#REF!</f>
        <v>#REF!</v>
      </c>
      <c r="D65" s="41" t="e">
        <f>C65-E65-F65-G65-H65-I65-J65-K65</f>
        <v>#REF!</v>
      </c>
      <c r="E65" s="42" t="e">
        <f>'3 bev2011'!#REF!</f>
        <v>#REF!</v>
      </c>
      <c r="F65" s="42" t="e">
        <f>'3 bev2011'!#REF!</f>
        <v>#REF!</v>
      </c>
      <c r="G65" s="42" t="e">
        <f>'3 bev2011'!#REF!</f>
        <v>#REF!</v>
      </c>
      <c r="H65" s="42" t="e">
        <f>'3 bev2011'!#REF!</f>
        <v>#REF!</v>
      </c>
      <c r="I65" s="42" t="e">
        <f>'3 bev2011'!#REF!</f>
        <v>#REF!</v>
      </c>
      <c r="J65" s="42" t="e">
        <f>'3 bev2011'!#REF!</f>
        <v>#REF!</v>
      </c>
      <c r="K65" s="43" t="e">
        <f>'3 bev2011'!#REF!</f>
        <v>#REF!</v>
      </c>
    </row>
    <row r="66" spans="1:11" s="16" customFormat="1" ht="12.75" customHeight="1" hidden="1">
      <c r="A66" s="17"/>
      <c r="B66" s="44" t="s">
        <v>17</v>
      </c>
      <c r="C66" s="45" t="e">
        <f>'4 kiad2011'!#REF!</f>
        <v>#REF!</v>
      </c>
      <c r="D66" s="46" t="e">
        <f>C66-E66-F66-G66-H66-I66-J66-K66</f>
        <v>#REF!</v>
      </c>
      <c r="E66" s="47" t="e">
        <f>'3 bev2011'!#REF!</f>
        <v>#REF!</v>
      </c>
      <c r="F66" s="47" t="e">
        <f>'3 bev2011'!#REF!</f>
        <v>#REF!</v>
      </c>
      <c r="G66" s="47" t="e">
        <f>'3 bev2011'!#REF!</f>
        <v>#REF!</v>
      </c>
      <c r="H66" s="47" t="e">
        <f>'3 bev2011'!#REF!</f>
        <v>#REF!</v>
      </c>
      <c r="I66" s="47" t="e">
        <f>'3 bev2011'!#REF!</f>
        <v>#REF!</v>
      </c>
      <c r="J66" s="47" t="e">
        <f>'3 bev2011'!#REF!</f>
        <v>#REF!</v>
      </c>
      <c r="K66" s="48" t="e">
        <f>'3 bev2011'!#REF!</f>
        <v>#REF!</v>
      </c>
    </row>
    <row r="67" spans="1:11" s="16" customFormat="1" ht="12.75" customHeight="1" hidden="1">
      <c r="A67" s="17"/>
      <c r="B67" s="28" t="s">
        <v>18</v>
      </c>
      <c r="C67" s="37" t="e">
        <f aca="true" t="shared" si="14" ref="C67:K67">IF(C66&gt;0,C65/C66,0)</f>
        <v>#REF!</v>
      </c>
      <c r="D67" s="30" t="e">
        <f t="shared" si="14"/>
        <v>#REF!</v>
      </c>
      <c r="E67" s="31" t="e">
        <f t="shared" si="14"/>
        <v>#REF!</v>
      </c>
      <c r="F67" s="31" t="e">
        <f t="shared" si="14"/>
        <v>#REF!</v>
      </c>
      <c r="G67" s="31" t="e">
        <f t="shared" si="14"/>
        <v>#REF!</v>
      </c>
      <c r="H67" s="31" t="e">
        <f t="shared" si="14"/>
        <v>#REF!</v>
      </c>
      <c r="I67" s="31" t="e">
        <f t="shared" si="14"/>
        <v>#REF!</v>
      </c>
      <c r="J67" s="31" t="e">
        <f t="shared" si="14"/>
        <v>#REF!</v>
      </c>
      <c r="K67" s="32" t="e">
        <f t="shared" si="14"/>
        <v>#REF!</v>
      </c>
    </row>
    <row r="68" spans="1:11" s="16" customFormat="1" ht="12" customHeight="1">
      <c r="A68" s="49"/>
      <c r="B68" s="6"/>
      <c r="C68" s="50"/>
      <c r="D68" s="51"/>
      <c r="E68" s="51"/>
      <c r="F68" s="51"/>
      <c r="G68" s="51"/>
      <c r="H68" s="51"/>
      <c r="I68" s="51"/>
      <c r="J68" s="51"/>
      <c r="K68" s="52"/>
    </row>
    <row r="69" spans="1:11" s="16" customFormat="1" ht="24" customHeight="1">
      <c r="A69" s="595" t="s">
        <v>27</v>
      </c>
      <c r="B69" s="595"/>
      <c r="C69" s="40" t="e">
        <f>SUM(D69:K69)</f>
        <v>#REF!</v>
      </c>
      <c r="D69" s="54" t="e">
        <f aca="true" t="shared" si="15" ref="D69:K70">D49+D53+D57+D61+D65</f>
        <v>#REF!</v>
      </c>
      <c r="E69" s="55" t="e">
        <f t="shared" si="15"/>
        <v>#REF!</v>
      </c>
      <c r="F69" s="55" t="e">
        <f t="shared" si="15"/>
        <v>#REF!</v>
      </c>
      <c r="G69" s="55" t="e">
        <f t="shared" si="15"/>
        <v>#REF!</v>
      </c>
      <c r="H69" s="55" t="e">
        <f t="shared" si="15"/>
        <v>#REF!</v>
      </c>
      <c r="I69" s="55" t="e">
        <f t="shared" si="15"/>
        <v>#REF!</v>
      </c>
      <c r="J69" s="55" t="e">
        <f t="shared" si="15"/>
        <v>#REF!</v>
      </c>
      <c r="K69" s="56" t="e">
        <f t="shared" si="15"/>
        <v>#REF!</v>
      </c>
    </row>
    <row r="70" spans="1:11" s="67" customFormat="1" ht="12.75" customHeight="1" hidden="1">
      <c r="A70" s="590" t="s">
        <v>28</v>
      </c>
      <c r="B70" s="590"/>
      <c r="C70" s="66" t="e">
        <f>SUM(D70:K70)</f>
        <v>#REF!</v>
      </c>
      <c r="D70" s="58" t="e">
        <f t="shared" si="15"/>
        <v>#REF!</v>
      </c>
      <c r="E70" s="59" t="e">
        <f t="shared" si="15"/>
        <v>#REF!</v>
      </c>
      <c r="F70" s="59" t="e">
        <f t="shared" si="15"/>
        <v>#REF!</v>
      </c>
      <c r="G70" s="59" t="e">
        <f t="shared" si="15"/>
        <v>#REF!</v>
      </c>
      <c r="H70" s="59" t="e">
        <f t="shared" si="15"/>
        <v>#REF!</v>
      </c>
      <c r="I70" s="59" t="e">
        <f t="shared" si="15"/>
        <v>#REF!</v>
      </c>
      <c r="J70" s="59" t="e">
        <f t="shared" si="15"/>
        <v>#REF!</v>
      </c>
      <c r="K70" s="60" t="e">
        <f t="shared" si="15"/>
        <v>#REF!</v>
      </c>
    </row>
    <row r="71" spans="1:11" s="16" customFormat="1" ht="12" customHeight="1">
      <c r="A71" s="61"/>
      <c r="B71" s="62"/>
      <c r="C71" s="63"/>
      <c r="D71" s="63"/>
      <c r="E71" s="63"/>
      <c r="F71" s="63"/>
      <c r="G71" s="63"/>
      <c r="H71" s="63"/>
      <c r="I71" s="63"/>
      <c r="J71" s="63"/>
      <c r="K71" s="64"/>
    </row>
    <row r="72" spans="1:11" s="16" customFormat="1" ht="21" customHeight="1">
      <c r="A72" s="591" t="s">
        <v>35</v>
      </c>
      <c r="B72" s="591"/>
      <c r="C72" s="591"/>
      <c r="D72" s="591"/>
      <c r="E72" s="591"/>
      <c r="F72" s="591"/>
      <c r="G72" s="591"/>
      <c r="H72" s="591"/>
      <c r="I72" s="591"/>
      <c r="J72" s="591"/>
      <c r="K72" s="591"/>
    </row>
    <row r="73" spans="1:11" s="16" customFormat="1" ht="17.25" customHeight="1">
      <c r="A73" s="65"/>
      <c r="B73" s="596" t="s">
        <v>36</v>
      </c>
      <c r="C73" s="596"/>
      <c r="D73" s="596"/>
      <c r="E73" s="596"/>
      <c r="F73" s="596"/>
      <c r="G73" s="596"/>
      <c r="H73" s="596"/>
      <c r="I73" s="596"/>
      <c r="J73" s="596"/>
      <c r="K73" s="596"/>
    </row>
    <row r="74" spans="1:11" s="16" customFormat="1" ht="17.25" customHeight="1">
      <c r="A74" s="17"/>
      <c r="B74" s="18" t="s">
        <v>16</v>
      </c>
      <c r="C74" s="33" t="e">
        <f>'4 kiad2011'!#REF!</f>
        <v>#REF!</v>
      </c>
      <c r="D74" s="20" t="e">
        <f>C74-E74-F74-G74-H74-I74-J74-K74</f>
        <v>#REF!</v>
      </c>
      <c r="E74" s="21">
        <f>'3 bev2011'!H38</f>
        <v>0</v>
      </c>
      <c r="F74" s="21">
        <f>'3 bev2011'!I38</f>
        <v>0</v>
      </c>
      <c r="G74" s="21">
        <f>'3 bev2011'!J38</f>
        <v>0</v>
      </c>
      <c r="H74" s="21">
        <f>'3 bev2011'!K38</f>
        <v>0</v>
      </c>
      <c r="I74" s="21">
        <f>'3 bev2011'!L38</f>
        <v>0</v>
      </c>
      <c r="J74" s="21">
        <f>'3 bev2011'!M38</f>
        <v>0</v>
      </c>
      <c r="K74" s="22">
        <f>'3 bev2011'!N38</f>
        <v>0</v>
      </c>
    </row>
    <row r="75" spans="1:11" s="16" customFormat="1" ht="12.75" customHeight="1" hidden="1">
      <c r="A75" s="17"/>
      <c r="B75" s="23" t="s">
        <v>17</v>
      </c>
      <c r="C75" s="35" t="e">
        <f>'4 kiad2011'!#REF!</f>
        <v>#REF!</v>
      </c>
      <c r="D75" s="25" t="e">
        <f>C75-E75-F75-G75-H75-I75-J75-K75</f>
        <v>#REF!</v>
      </c>
      <c r="E75" s="26" t="e">
        <f>'3 bev2011'!#REF!</f>
        <v>#REF!</v>
      </c>
      <c r="F75" s="26" t="e">
        <f>'3 bev2011'!#REF!</f>
        <v>#REF!</v>
      </c>
      <c r="G75" s="26" t="e">
        <f>'3 bev2011'!#REF!</f>
        <v>#REF!</v>
      </c>
      <c r="H75" s="26" t="e">
        <f>'3 bev2011'!#REF!</f>
        <v>#REF!</v>
      </c>
      <c r="I75" s="26" t="e">
        <f>'3 bev2011'!#REF!</f>
        <v>#REF!</v>
      </c>
      <c r="J75" s="26" t="e">
        <f>'3 bev2011'!#REF!</f>
        <v>#REF!</v>
      </c>
      <c r="K75" s="27" t="e">
        <f>'3 bev2011'!#REF!</f>
        <v>#REF!</v>
      </c>
    </row>
    <row r="76" spans="1:11" s="16" customFormat="1" ht="12.75" customHeight="1" hidden="1">
      <c r="A76" s="68"/>
      <c r="B76" s="28" t="s">
        <v>18</v>
      </c>
      <c r="C76" s="37" t="e">
        <f aca="true" t="shared" si="16" ref="C76:K76">IF(C75&gt;0,C74/C75,0)</f>
        <v>#REF!</v>
      </c>
      <c r="D76" s="30" t="e">
        <f t="shared" si="16"/>
        <v>#REF!</v>
      </c>
      <c r="E76" s="31" t="e">
        <f t="shared" si="16"/>
        <v>#REF!</v>
      </c>
      <c r="F76" s="31" t="e">
        <f t="shared" si="16"/>
        <v>#REF!</v>
      </c>
      <c r="G76" s="31" t="e">
        <f t="shared" si="16"/>
        <v>#REF!</v>
      </c>
      <c r="H76" s="31" t="e">
        <f t="shared" si="16"/>
        <v>#REF!</v>
      </c>
      <c r="I76" s="31" t="e">
        <f t="shared" si="16"/>
        <v>#REF!</v>
      </c>
      <c r="J76" s="31" t="e">
        <f t="shared" si="16"/>
        <v>#REF!</v>
      </c>
      <c r="K76" s="32" t="e">
        <f t="shared" si="16"/>
        <v>#REF!</v>
      </c>
    </row>
    <row r="77" spans="1:11" s="16" customFormat="1" ht="21" customHeight="1">
      <c r="A77" s="597" t="s">
        <v>37</v>
      </c>
      <c r="B77" s="597"/>
      <c r="C77" s="597"/>
      <c r="D77" s="597"/>
      <c r="E77" s="597"/>
      <c r="F77" s="597"/>
      <c r="G77" s="597"/>
      <c r="H77" s="597"/>
      <c r="I77" s="597"/>
      <c r="J77" s="597"/>
      <c r="K77" s="597"/>
    </row>
    <row r="78" spans="1:11" s="16" customFormat="1" ht="18" customHeight="1">
      <c r="A78" s="17"/>
      <c r="B78" s="594" t="s">
        <v>38</v>
      </c>
      <c r="C78" s="594"/>
      <c r="D78" s="594"/>
      <c r="E78" s="594"/>
      <c r="F78" s="594"/>
      <c r="G78" s="594"/>
      <c r="H78" s="594"/>
      <c r="I78" s="594"/>
      <c r="J78" s="594"/>
      <c r="K78" s="594"/>
    </row>
    <row r="79" spans="1:11" s="16" customFormat="1" ht="15.75" customHeight="1">
      <c r="A79" s="17"/>
      <c r="B79" s="18" t="s">
        <v>16</v>
      </c>
      <c r="C79" s="33" t="e">
        <f>'4 kiad2011'!#REF!</f>
        <v>#REF!</v>
      </c>
      <c r="D79" s="20" t="e">
        <f>C79-E79-F79-G79-H79-I79-J79-K79</f>
        <v>#REF!</v>
      </c>
      <c r="E79" s="21" t="e">
        <f>'3 bev2011'!#REF!</f>
        <v>#REF!</v>
      </c>
      <c r="F79" s="21" t="e">
        <f>'3 bev2011'!#REF!</f>
        <v>#REF!</v>
      </c>
      <c r="G79" s="21" t="e">
        <f>'3 bev2011'!#REF!</f>
        <v>#REF!</v>
      </c>
      <c r="H79" s="21" t="e">
        <f>'3 bev2011'!#REF!</f>
        <v>#REF!</v>
      </c>
      <c r="I79" s="21" t="e">
        <f>'3 bev2011'!#REF!</f>
        <v>#REF!</v>
      </c>
      <c r="J79" s="21" t="e">
        <f>'3 bev2011'!#REF!</f>
        <v>#REF!</v>
      </c>
      <c r="K79" s="21" t="e">
        <f>'3 bev2011'!#REF!</f>
        <v>#REF!</v>
      </c>
    </row>
    <row r="80" spans="1:11" s="16" customFormat="1" ht="12.75" customHeight="1" hidden="1">
      <c r="A80" s="17"/>
      <c r="B80" s="23" t="s">
        <v>17</v>
      </c>
      <c r="C80" s="35" t="e">
        <f>'4 kiad2011'!#REF!</f>
        <v>#REF!</v>
      </c>
      <c r="D80" s="20" t="e">
        <f>C80-E80-F80-G80-H80-I80-J80-K80</f>
        <v>#REF!</v>
      </c>
      <c r="E80" s="21" t="e">
        <f>'3 bev2011'!#REF!</f>
        <v>#REF!</v>
      </c>
      <c r="F80" s="21" t="e">
        <f>'3 bev2011'!#REF!</f>
        <v>#REF!</v>
      </c>
      <c r="G80" s="21" t="e">
        <f>'3 bev2011'!#REF!</f>
        <v>#REF!</v>
      </c>
      <c r="H80" s="21" t="e">
        <f>'3 bev2011'!#REF!</f>
        <v>#REF!</v>
      </c>
      <c r="I80" s="21" t="e">
        <f>'3 bev2011'!#REF!</f>
        <v>#REF!</v>
      </c>
      <c r="J80" s="21" t="e">
        <f>'3 bev2011'!#REF!</f>
        <v>#REF!</v>
      </c>
      <c r="K80" s="21" t="e">
        <f>'3 bev2011'!#REF!</f>
        <v>#REF!</v>
      </c>
    </row>
    <row r="81" spans="1:11" s="16" customFormat="1" ht="12.75" customHeight="1" hidden="1">
      <c r="A81" s="69"/>
      <c r="B81" s="28" t="s">
        <v>18</v>
      </c>
      <c r="C81" s="37" t="e">
        <f aca="true" t="shared" si="17" ref="C81:K81">IF(C80&gt;0,C79/C80,0)</f>
        <v>#REF!</v>
      </c>
      <c r="D81" s="30" t="e">
        <f t="shared" si="17"/>
        <v>#REF!</v>
      </c>
      <c r="E81" s="31" t="e">
        <f t="shared" si="17"/>
        <v>#REF!</v>
      </c>
      <c r="F81" s="31" t="e">
        <f t="shared" si="17"/>
        <v>#REF!</v>
      </c>
      <c r="G81" s="31" t="e">
        <f t="shared" si="17"/>
        <v>#REF!</v>
      </c>
      <c r="H81" s="31" t="e">
        <f t="shared" si="17"/>
        <v>#REF!</v>
      </c>
      <c r="I81" s="31" t="e">
        <f t="shared" si="17"/>
        <v>#REF!</v>
      </c>
      <c r="J81" s="31" t="e">
        <f t="shared" si="17"/>
        <v>#REF!</v>
      </c>
      <c r="K81" s="32" t="e">
        <f t="shared" si="17"/>
        <v>#REF!</v>
      </c>
    </row>
    <row r="82" spans="1:11" s="16" customFormat="1" ht="18" customHeight="1">
      <c r="A82" s="17"/>
      <c r="B82" s="594" t="s">
        <v>39</v>
      </c>
      <c r="C82" s="594"/>
      <c r="D82" s="594"/>
      <c r="E82" s="594"/>
      <c r="F82" s="594"/>
      <c r="G82" s="594"/>
      <c r="H82" s="594"/>
      <c r="I82" s="594"/>
      <c r="J82" s="594"/>
      <c r="K82" s="594"/>
    </row>
    <row r="83" spans="1:11" s="16" customFormat="1" ht="15.75" customHeight="1">
      <c r="A83" s="17"/>
      <c r="B83" s="39" t="s">
        <v>16</v>
      </c>
      <c r="C83" s="40" t="e">
        <f>'4 kiad2011'!#REF!</f>
        <v>#REF!</v>
      </c>
      <c r="D83" s="41" t="e">
        <f>C83-E83-F83-G83-H83-I83-J83-K83</f>
        <v>#REF!</v>
      </c>
      <c r="E83" s="42" t="e">
        <f>'3 bev2011'!#REF!</f>
        <v>#REF!</v>
      </c>
      <c r="F83" s="42" t="e">
        <f>'3 bev2011'!#REF!</f>
        <v>#REF!</v>
      </c>
      <c r="G83" s="42" t="e">
        <f>'3 bev2011'!#REF!</f>
        <v>#REF!</v>
      </c>
      <c r="H83" s="42" t="e">
        <f>'3 bev2011'!#REF!</f>
        <v>#REF!</v>
      </c>
      <c r="I83" s="42" t="e">
        <f>'3 bev2011'!#REF!</f>
        <v>#REF!</v>
      </c>
      <c r="J83" s="42" t="e">
        <f>'3 bev2011'!#REF!</f>
        <v>#REF!</v>
      </c>
      <c r="K83" s="43" t="e">
        <f>'3 bev2011'!#REF!</f>
        <v>#REF!</v>
      </c>
    </row>
    <row r="84" spans="1:11" s="16" customFormat="1" ht="12.75" customHeight="1" hidden="1">
      <c r="A84" s="17"/>
      <c r="B84" s="44" t="s">
        <v>17</v>
      </c>
      <c r="C84" s="45" t="e">
        <f>'4 kiad2011'!#REF!</f>
        <v>#REF!</v>
      </c>
      <c r="D84" s="46" t="e">
        <f>C84-E84-F84-G84-H84-I84-J84-K84</f>
        <v>#REF!</v>
      </c>
      <c r="E84" s="47" t="e">
        <f>'3 bev2011'!#REF!</f>
        <v>#REF!</v>
      </c>
      <c r="F84" s="47" t="e">
        <f>'3 bev2011'!#REF!</f>
        <v>#REF!</v>
      </c>
      <c r="G84" s="47" t="e">
        <f>'3 bev2011'!#REF!</f>
        <v>#REF!</v>
      </c>
      <c r="H84" s="47" t="e">
        <f>'3 bev2011'!#REF!</f>
        <v>#REF!</v>
      </c>
      <c r="I84" s="47" t="e">
        <f>'3 bev2011'!#REF!</f>
        <v>#REF!</v>
      </c>
      <c r="J84" s="47" t="e">
        <f>'3 bev2011'!#REF!</f>
        <v>#REF!</v>
      </c>
      <c r="K84" s="48" t="e">
        <f>'3 bev2011'!#REF!</f>
        <v>#REF!</v>
      </c>
    </row>
    <row r="85" spans="1:11" s="16" customFormat="1" ht="12.75" customHeight="1" hidden="1">
      <c r="A85" s="69"/>
      <c r="B85" s="28" t="s">
        <v>18</v>
      </c>
      <c r="C85" s="37" t="e">
        <f aca="true" t="shared" si="18" ref="C85:K85">IF(C84&gt;0,C83/C84,0)</f>
        <v>#REF!</v>
      </c>
      <c r="D85" s="30" t="e">
        <f t="shared" si="18"/>
        <v>#REF!</v>
      </c>
      <c r="E85" s="31" t="e">
        <f t="shared" si="18"/>
        <v>#REF!</v>
      </c>
      <c r="F85" s="31" t="e">
        <f t="shared" si="18"/>
        <v>#REF!</v>
      </c>
      <c r="G85" s="31" t="e">
        <f t="shared" si="18"/>
        <v>#REF!</v>
      </c>
      <c r="H85" s="31" t="e">
        <f t="shared" si="18"/>
        <v>#REF!</v>
      </c>
      <c r="I85" s="31" t="e">
        <f t="shared" si="18"/>
        <v>#REF!</v>
      </c>
      <c r="J85" s="31" t="e">
        <f t="shared" si="18"/>
        <v>#REF!</v>
      </c>
      <c r="K85" s="32" t="e">
        <f t="shared" si="18"/>
        <v>#REF!</v>
      </c>
    </row>
    <row r="86" spans="1:11" s="16" customFormat="1" ht="9" customHeight="1">
      <c r="A86" s="70"/>
      <c r="B86" s="6"/>
      <c r="C86" s="50"/>
      <c r="D86" s="51"/>
      <c r="E86" s="51"/>
      <c r="F86" s="51"/>
      <c r="G86" s="51"/>
      <c r="H86" s="51"/>
      <c r="I86" s="51"/>
      <c r="J86" s="51"/>
      <c r="K86" s="52"/>
    </row>
    <row r="87" spans="1:11" s="16" customFormat="1" ht="21" customHeight="1">
      <c r="A87" s="595" t="s">
        <v>27</v>
      </c>
      <c r="B87" s="595"/>
      <c r="C87" s="40" t="e">
        <f>SUM(D87:K87)</f>
        <v>#REF!</v>
      </c>
      <c r="D87" s="71" t="e">
        <f aca="true" t="shared" si="19" ref="D87:K88">D79+D83</f>
        <v>#REF!</v>
      </c>
      <c r="E87" s="54" t="e">
        <f t="shared" si="19"/>
        <v>#REF!</v>
      </c>
      <c r="F87" s="54" t="e">
        <f t="shared" si="19"/>
        <v>#REF!</v>
      </c>
      <c r="G87" s="54" t="e">
        <f t="shared" si="19"/>
        <v>#REF!</v>
      </c>
      <c r="H87" s="54" t="e">
        <f t="shared" si="19"/>
        <v>#REF!</v>
      </c>
      <c r="I87" s="54" t="e">
        <f t="shared" si="19"/>
        <v>#REF!</v>
      </c>
      <c r="J87" s="54" t="e">
        <f t="shared" si="19"/>
        <v>#REF!</v>
      </c>
      <c r="K87" s="53" t="e">
        <f t="shared" si="19"/>
        <v>#REF!</v>
      </c>
    </row>
    <row r="88" spans="1:11" s="67" customFormat="1" ht="12.75" customHeight="1" hidden="1">
      <c r="A88" s="590" t="s">
        <v>28</v>
      </c>
      <c r="B88" s="590"/>
      <c r="C88" s="66" t="e">
        <f>SUM(D88:K88)</f>
        <v>#REF!</v>
      </c>
      <c r="D88" s="71" t="e">
        <f t="shared" si="19"/>
        <v>#REF!</v>
      </c>
      <c r="E88" s="54" t="e">
        <f t="shared" si="19"/>
        <v>#REF!</v>
      </c>
      <c r="F88" s="54" t="e">
        <f t="shared" si="19"/>
        <v>#REF!</v>
      </c>
      <c r="G88" s="54" t="e">
        <f t="shared" si="19"/>
        <v>#REF!</v>
      </c>
      <c r="H88" s="54" t="e">
        <f t="shared" si="19"/>
        <v>#REF!</v>
      </c>
      <c r="I88" s="54" t="e">
        <f t="shared" si="19"/>
        <v>#REF!</v>
      </c>
      <c r="J88" s="54" t="e">
        <f t="shared" si="19"/>
        <v>#REF!</v>
      </c>
      <c r="K88" s="53" t="e">
        <f t="shared" si="19"/>
        <v>#REF!</v>
      </c>
    </row>
    <row r="89" spans="1:11" s="16" customFormat="1" ht="12" customHeight="1">
      <c r="A89" s="61"/>
      <c r="B89" s="62"/>
      <c r="C89" s="63"/>
      <c r="D89" s="63"/>
      <c r="E89" s="63"/>
      <c r="F89" s="63"/>
      <c r="G89" s="63"/>
      <c r="H89" s="63"/>
      <c r="I89" s="63"/>
      <c r="J89" s="63"/>
      <c r="K89" s="64"/>
    </row>
    <row r="90" spans="1:11" s="16" customFormat="1" ht="21" customHeight="1">
      <c r="A90" s="597" t="s">
        <v>40</v>
      </c>
      <c r="B90" s="597"/>
      <c r="C90" s="597"/>
      <c r="D90" s="597"/>
      <c r="E90" s="597"/>
      <c r="F90" s="597"/>
      <c r="G90" s="597"/>
      <c r="H90" s="597"/>
      <c r="I90" s="597"/>
      <c r="J90" s="597"/>
      <c r="K90" s="597"/>
    </row>
    <row r="91" spans="1:11" s="72" customFormat="1" ht="18" customHeight="1">
      <c r="A91" s="17"/>
      <c r="B91" s="593" t="s">
        <v>41</v>
      </c>
      <c r="C91" s="593"/>
      <c r="D91" s="593"/>
      <c r="E91" s="593"/>
      <c r="F91" s="593"/>
      <c r="G91" s="593"/>
      <c r="H91" s="593"/>
      <c r="I91" s="593"/>
      <c r="J91" s="593"/>
      <c r="K91" s="593"/>
    </row>
    <row r="92" spans="1:11" s="72" customFormat="1" ht="18" customHeight="1">
      <c r="A92" s="17"/>
      <c r="B92" s="18" t="s">
        <v>16</v>
      </c>
      <c r="C92" s="33" t="e">
        <f>'4 kiad2011'!#REF!</f>
        <v>#REF!</v>
      </c>
      <c r="D92" s="20" t="e">
        <f>C92-E92-F92-G92-H92-I92-J92-K92</f>
        <v>#REF!</v>
      </c>
      <c r="E92" s="21" t="e">
        <f>'3 bev2011'!#REF!</f>
        <v>#REF!</v>
      </c>
      <c r="F92" s="21" t="e">
        <f>'3 bev2011'!#REF!</f>
        <v>#REF!</v>
      </c>
      <c r="G92" s="21" t="e">
        <f>'3 bev2011'!#REF!</f>
        <v>#REF!</v>
      </c>
      <c r="H92" s="21" t="e">
        <f>'3 bev2011'!#REF!</f>
        <v>#REF!</v>
      </c>
      <c r="I92" s="21" t="e">
        <f>'3 bev2011'!#REF!</f>
        <v>#REF!</v>
      </c>
      <c r="J92" s="21" t="e">
        <f>'3 bev2011'!#REF!</f>
        <v>#REF!</v>
      </c>
      <c r="K92" s="22" t="e">
        <f>'3 bev2011'!#REF!</f>
        <v>#REF!</v>
      </c>
    </row>
    <row r="93" spans="1:11" s="16" customFormat="1" ht="12.75" customHeight="1" hidden="1">
      <c r="A93" s="17"/>
      <c r="B93" s="23" t="s">
        <v>17</v>
      </c>
      <c r="C93" s="35" t="e">
        <f>'4 kiad2011'!#REF!</f>
        <v>#REF!</v>
      </c>
      <c r="D93" s="25" t="e">
        <f>C93-E93-F93-G93-H93-I93-J93-K93</f>
        <v>#REF!</v>
      </c>
      <c r="E93" s="26" t="e">
        <f>'3 bev2011'!#REF!</f>
        <v>#REF!</v>
      </c>
      <c r="F93" s="26" t="e">
        <f>'3 bev2011'!#REF!</f>
        <v>#REF!</v>
      </c>
      <c r="G93" s="26" t="e">
        <f>'3 bev2011'!#REF!</f>
        <v>#REF!</v>
      </c>
      <c r="H93" s="26" t="e">
        <f>'3 bev2011'!#REF!</f>
        <v>#REF!</v>
      </c>
      <c r="I93" s="26" t="e">
        <f>'3 bev2011'!#REF!</f>
        <v>#REF!</v>
      </c>
      <c r="J93" s="26" t="e">
        <f>'3 bev2011'!#REF!</f>
        <v>#REF!</v>
      </c>
      <c r="K93" s="27" t="e">
        <f>'3 bev2011'!#REF!</f>
        <v>#REF!</v>
      </c>
    </row>
    <row r="94" spans="1:11" s="72" customFormat="1" ht="12.75" customHeight="1" hidden="1">
      <c r="A94" s="17"/>
      <c r="B94" s="28" t="s">
        <v>18</v>
      </c>
      <c r="C94" s="37" t="e">
        <f aca="true" t="shared" si="20" ref="C94:K94">IF(C93&gt;0,C92/C93,0)</f>
        <v>#REF!</v>
      </c>
      <c r="D94" s="30" t="e">
        <f t="shared" si="20"/>
        <v>#REF!</v>
      </c>
      <c r="E94" s="31" t="e">
        <f t="shared" si="20"/>
        <v>#REF!</v>
      </c>
      <c r="F94" s="31" t="e">
        <f t="shared" si="20"/>
        <v>#REF!</v>
      </c>
      <c r="G94" s="31" t="e">
        <f t="shared" si="20"/>
        <v>#REF!</v>
      </c>
      <c r="H94" s="31" t="e">
        <f t="shared" si="20"/>
        <v>#REF!</v>
      </c>
      <c r="I94" s="31" t="e">
        <f t="shared" si="20"/>
        <v>#REF!</v>
      </c>
      <c r="J94" s="31" t="e">
        <f t="shared" si="20"/>
        <v>#REF!</v>
      </c>
      <c r="K94" s="32" t="e">
        <f t="shared" si="20"/>
        <v>#REF!</v>
      </c>
    </row>
    <row r="95" spans="1:11" s="16" customFormat="1" ht="21" customHeight="1">
      <c r="A95" s="597" t="s">
        <v>42</v>
      </c>
      <c r="B95" s="597"/>
      <c r="C95" s="597"/>
      <c r="D95" s="597"/>
      <c r="E95" s="597"/>
      <c r="F95" s="597"/>
      <c r="G95" s="597"/>
      <c r="H95" s="597"/>
      <c r="I95" s="597"/>
      <c r="J95" s="597"/>
      <c r="K95" s="597"/>
    </row>
    <row r="96" spans="1:11" s="16" customFormat="1" ht="18" customHeight="1">
      <c r="A96" s="17"/>
      <c r="B96" s="594" t="s">
        <v>43</v>
      </c>
      <c r="C96" s="594"/>
      <c r="D96" s="594"/>
      <c r="E96" s="594"/>
      <c r="F96" s="594"/>
      <c r="G96" s="594"/>
      <c r="H96" s="594"/>
      <c r="I96" s="594"/>
      <c r="J96" s="594"/>
      <c r="K96" s="594"/>
    </row>
    <row r="97" spans="1:11" s="16" customFormat="1" ht="18" customHeight="1">
      <c r="A97" s="17"/>
      <c r="B97" s="18" t="s">
        <v>16</v>
      </c>
      <c r="C97" s="33" t="e">
        <f>'4 kiad2011'!#REF!</f>
        <v>#REF!</v>
      </c>
      <c r="D97" s="20" t="e">
        <f>C97-E97-F97-G97-H97-I97-J97-K97</f>
        <v>#REF!</v>
      </c>
      <c r="E97" s="21" t="e">
        <f>'3 bev2011'!#REF!</f>
        <v>#REF!</v>
      </c>
      <c r="F97" s="21" t="e">
        <f>'3 bev2011'!#REF!</f>
        <v>#REF!</v>
      </c>
      <c r="G97" s="21" t="e">
        <f>'3 bev2011'!#REF!</f>
        <v>#REF!</v>
      </c>
      <c r="H97" s="21" t="e">
        <f>'3 bev2011'!#REF!</f>
        <v>#REF!</v>
      </c>
      <c r="I97" s="21" t="e">
        <f>'3 bev2011'!#REF!</f>
        <v>#REF!</v>
      </c>
      <c r="J97" s="21" t="e">
        <f>'3 bev2011'!#REF!</f>
        <v>#REF!</v>
      </c>
      <c r="K97" s="22" t="e">
        <f>'3 bev2011'!#REF!</f>
        <v>#REF!</v>
      </c>
    </row>
    <row r="98" spans="1:11" s="16" customFormat="1" ht="12.75" customHeight="1" hidden="1">
      <c r="A98" s="73"/>
      <c r="B98" s="23" t="s">
        <v>17</v>
      </c>
      <c r="C98" s="35" t="e">
        <f>'4 kiad2011'!#REF!</f>
        <v>#REF!</v>
      </c>
      <c r="D98" s="25" t="e">
        <f>C98-E98-F98-G98-H98-I98-J98-K98</f>
        <v>#REF!</v>
      </c>
      <c r="E98" s="26" t="e">
        <f>'3 bev2011'!#REF!</f>
        <v>#REF!</v>
      </c>
      <c r="F98" s="26" t="e">
        <f>'3 bev2011'!#REF!</f>
        <v>#REF!</v>
      </c>
      <c r="G98" s="26" t="e">
        <f>'3 bev2011'!#REF!</f>
        <v>#REF!</v>
      </c>
      <c r="H98" s="26" t="e">
        <f>'3 bev2011'!#REF!</f>
        <v>#REF!</v>
      </c>
      <c r="I98" s="26" t="e">
        <f>'3 bev2011'!#REF!</f>
        <v>#REF!</v>
      </c>
      <c r="J98" s="26" t="e">
        <f>'3 bev2011'!#REF!</f>
        <v>#REF!</v>
      </c>
      <c r="K98" s="27" t="e">
        <f>'3 bev2011'!#REF!</f>
        <v>#REF!</v>
      </c>
    </row>
    <row r="99" spans="1:11" s="16" customFormat="1" ht="12.75" customHeight="1" hidden="1">
      <c r="A99" s="74"/>
      <c r="B99" s="28" t="s">
        <v>18</v>
      </c>
      <c r="C99" s="37" t="e">
        <f aca="true" t="shared" si="21" ref="C99:K99">IF(C98&gt;0,C97/C98,0)</f>
        <v>#REF!</v>
      </c>
      <c r="D99" s="30" t="e">
        <f t="shared" si="21"/>
        <v>#REF!</v>
      </c>
      <c r="E99" s="31" t="e">
        <f t="shared" si="21"/>
        <v>#REF!</v>
      </c>
      <c r="F99" s="31" t="e">
        <f t="shared" si="21"/>
        <v>#REF!</v>
      </c>
      <c r="G99" s="31" t="e">
        <f t="shared" si="21"/>
        <v>#REF!</v>
      </c>
      <c r="H99" s="31" t="e">
        <f t="shared" si="21"/>
        <v>#REF!</v>
      </c>
      <c r="I99" s="31" t="e">
        <f t="shared" si="21"/>
        <v>#REF!</v>
      </c>
      <c r="J99" s="31" t="e">
        <f t="shared" si="21"/>
        <v>#REF!</v>
      </c>
      <c r="K99" s="32" t="e">
        <f t="shared" si="21"/>
        <v>#REF!</v>
      </c>
    </row>
    <row r="100" spans="1:11" s="75" customFormat="1" ht="21" customHeight="1">
      <c r="A100" s="599" t="s">
        <v>44</v>
      </c>
      <c r="B100" s="599"/>
      <c r="C100" s="599"/>
      <c r="D100" s="599"/>
      <c r="E100" s="599"/>
      <c r="F100" s="599"/>
      <c r="G100" s="599"/>
      <c r="H100" s="599"/>
      <c r="I100" s="599"/>
      <c r="J100" s="599"/>
      <c r="K100" s="599"/>
    </row>
    <row r="101" spans="1:11" s="75" customFormat="1" ht="18" customHeight="1">
      <c r="A101" s="76"/>
      <c r="B101" s="593" t="s">
        <v>45</v>
      </c>
      <c r="C101" s="593"/>
      <c r="D101" s="593"/>
      <c r="E101" s="593"/>
      <c r="F101" s="593"/>
      <c r="G101" s="593"/>
      <c r="H101" s="593"/>
      <c r="I101" s="593"/>
      <c r="J101" s="593"/>
      <c r="K101" s="593"/>
    </row>
    <row r="102" spans="1:11" s="75" customFormat="1" ht="18" customHeight="1">
      <c r="A102" s="77"/>
      <c r="B102" s="18" t="s">
        <v>16</v>
      </c>
      <c r="C102" s="33" t="e">
        <f>'4 kiad2011'!#REF!</f>
        <v>#REF!</v>
      </c>
      <c r="D102" s="20" t="e">
        <f>C102-E102-F102-G102-H102-I102-J102-K102</f>
        <v>#REF!</v>
      </c>
      <c r="E102" s="21" t="e">
        <f>'3 bev2011'!#REF!</f>
        <v>#REF!</v>
      </c>
      <c r="F102" s="21" t="e">
        <f>'3 bev2011'!#REF!</f>
        <v>#REF!</v>
      </c>
      <c r="G102" s="21" t="e">
        <f>'3 bev2011'!#REF!</f>
        <v>#REF!</v>
      </c>
      <c r="H102" s="21" t="e">
        <f>'3 bev2011'!#REF!</f>
        <v>#REF!</v>
      </c>
      <c r="I102" s="21" t="e">
        <f>'3 bev2011'!#REF!</f>
        <v>#REF!</v>
      </c>
      <c r="J102" s="21" t="e">
        <f>'3 bev2011'!#REF!</f>
        <v>#REF!</v>
      </c>
      <c r="K102" s="22" t="e">
        <f>'3 bev2011'!#REF!</f>
        <v>#REF!</v>
      </c>
    </row>
    <row r="103" spans="1:11" s="75" customFormat="1" ht="12.75" customHeight="1" hidden="1">
      <c r="A103" s="77"/>
      <c r="B103" s="23" t="s">
        <v>17</v>
      </c>
      <c r="C103" s="35" t="e">
        <f>'4 kiad2011'!#REF!</f>
        <v>#REF!</v>
      </c>
      <c r="D103" s="25" t="e">
        <f>C103-E103-F103-G103-H103-I103-J103-K103</f>
        <v>#REF!</v>
      </c>
      <c r="E103" s="26" t="e">
        <f>'3 bev2011'!#REF!</f>
        <v>#REF!</v>
      </c>
      <c r="F103" s="26" t="e">
        <f>'3 bev2011'!#REF!</f>
        <v>#REF!</v>
      </c>
      <c r="G103" s="26" t="e">
        <f>'3 bev2011'!#REF!</f>
        <v>#REF!</v>
      </c>
      <c r="H103" s="26" t="e">
        <f>'3 bev2011'!#REF!</f>
        <v>#REF!</v>
      </c>
      <c r="I103" s="26" t="e">
        <f>'3 bev2011'!#REF!</f>
        <v>#REF!</v>
      </c>
      <c r="J103" s="26" t="e">
        <f>'3 bev2011'!#REF!</f>
        <v>#REF!</v>
      </c>
      <c r="K103" s="27" t="e">
        <f>'3 bev2011'!#REF!</f>
        <v>#REF!</v>
      </c>
    </row>
    <row r="104" spans="1:11" s="75" customFormat="1" ht="12.75" customHeight="1" hidden="1">
      <c r="A104" s="78"/>
      <c r="B104" s="28" t="s">
        <v>18</v>
      </c>
      <c r="C104" s="37" t="e">
        <f aca="true" t="shared" si="22" ref="C104:K104">IF(C103&gt;0,C102/C103,0)</f>
        <v>#REF!</v>
      </c>
      <c r="D104" s="30" t="e">
        <f t="shared" si="22"/>
        <v>#REF!</v>
      </c>
      <c r="E104" s="31" t="e">
        <f t="shared" si="22"/>
        <v>#REF!</v>
      </c>
      <c r="F104" s="31" t="e">
        <f t="shared" si="22"/>
        <v>#REF!</v>
      </c>
      <c r="G104" s="31" t="e">
        <f t="shared" si="22"/>
        <v>#REF!</v>
      </c>
      <c r="H104" s="31" t="e">
        <f t="shared" si="22"/>
        <v>#REF!</v>
      </c>
      <c r="I104" s="31" t="e">
        <f t="shared" si="22"/>
        <v>#REF!</v>
      </c>
      <c r="J104" s="31" t="e">
        <f t="shared" si="22"/>
        <v>#REF!</v>
      </c>
      <c r="K104" s="32" t="e">
        <f t="shared" si="22"/>
        <v>#REF!</v>
      </c>
    </row>
    <row r="105" spans="1:11" s="16" customFormat="1" ht="21" customHeight="1">
      <c r="A105" s="597" t="s">
        <v>46</v>
      </c>
      <c r="B105" s="597"/>
      <c r="C105" s="597"/>
      <c r="D105" s="597"/>
      <c r="E105" s="597"/>
      <c r="F105" s="597"/>
      <c r="G105" s="597"/>
      <c r="H105" s="597"/>
      <c r="I105" s="597"/>
      <c r="J105" s="597"/>
      <c r="K105" s="597"/>
    </row>
    <row r="106" spans="1:11" s="16" customFormat="1" ht="18" customHeight="1">
      <c r="A106" s="17"/>
      <c r="B106" s="598" t="s">
        <v>47</v>
      </c>
      <c r="C106" s="598"/>
      <c r="D106" s="598"/>
      <c r="E106" s="598"/>
      <c r="F106" s="598"/>
      <c r="G106" s="598"/>
      <c r="H106" s="598"/>
      <c r="I106" s="598"/>
      <c r="J106" s="598"/>
      <c r="K106" s="598"/>
    </row>
    <row r="107" spans="1:11" s="16" customFormat="1" ht="18" customHeight="1">
      <c r="A107" s="17"/>
      <c r="B107" s="18" t="s">
        <v>16</v>
      </c>
      <c r="C107" s="33" t="e">
        <f>'4 kiad2011'!#REF!</f>
        <v>#REF!</v>
      </c>
      <c r="D107" s="20" t="e">
        <f>C107-E107-F107-G107-H107-I107-J107-K107</f>
        <v>#REF!</v>
      </c>
      <c r="E107" s="21" t="e">
        <f>'3 bev2011'!#REF!</f>
        <v>#REF!</v>
      </c>
      <c r="F107" s="21" t="e">
        <f>'3 bev2011'!#REF!</f>
        <v>#REF!</v>
      </c>
      <c r="G107" s="21" t="e">
        <f>'3 bev2011'!#REF!</f>
        <v>#REF!</v>
      </c>
      <c r="H107" s="21" t="e">
        <f>'3 bev2011'!#REF!</f>
        <v>#REF!</v>
      </c>
      <c r="I107" s="21" t="e">
        <f>'3 bev2011'!#REF!</f>
        <v>#REF!</v>
      </c>
      <c r="J107" s="21" t="e">
        <f>'3 bev2011'!#REF!</f>
        <v>#REF!</v>
      </c>
      <c r="K107" s="22" t="e">
        <f>'3 bev2011'!#REF!</f>
        <v>#REF!</v>
      </c>
    </row>
    <row r="108" spans="1:11" s="16" customFormat="1" ht="12.75" customHeight="1" hidden="1">
      <c r="A108" s="17"/>
      <c r="B108" s="23" t="s">
        <v>17</v>
      </c>
      <c r="C108" s="35" t="e">
        <f>'4 kiad2011'!#REF!</f>
        <v>#REF!</v>
      </c>
      <c r="D108" s="25" t="e">
        <f>C108-E108-F108-G108-H108-I108-J108-K108</f>
        <v>#REF!</v>
      </c>
      <c r="E108" s="26" t="e">
        <f>'3 bev2011'!#REF!</f>
        <v>#REF!</v>
      </c>
      <c r="F108" s="26" t="e">
        <f>'3 bev2011'!#REF!</f>
        <v>#REF!</v>
      </c>
      <c r="G108" s="26" t="e">
        <f>'3 bev2011'!#REF!</f>
        <v>#REF!</v>
      </c>
      <c r="H108" s="26" t="e">
        <f>'3 bev2011'!#REF!</f>
        <v>#REF!</v>
      </c>
      <c r="I108" s="26" t="e">
        <f>'3 bev2011'!#REF!</f>
        <v>#REF!</v>
      </c>
      <c r="J108" s="26" t="e">
        <f>'3 bev2011'!#REF!</f>
        <v>#REF!</v>
      </c>
      <c r="K108" s="27" t="e">
        <f>'3 bev2011'!#REF!</f>
        <v>#REF!</v>
      </c>
    </row>
    <row r="109" spans="1:11" s="16" customFormat="1" ht="12.75" customHeight="1" hidden="1">
      <c r="A109" s="17"/>
      <c r="B109" s="28" t="s">
        <v>18</v>
      </c>
      <c r="C109" s="37" t="e">
        <f aca="true" t="shared" si="23" ref="C109:K109">IF(C108&gt;0,C107/C108,0)</f>
        <v>#REF!</v>
      </c>
      <c r="D109" s="30" t="e">
        <f t="shared" si="23"/>
        <v>#REF!</v>
      </c>
      <c r="E109" s="31" t="e">
        <f t="shared" si="23"/>
        <v>#REF!</v>
      </c>
      <c r="F109" s="31" t="e">
        <f t="shared" si="23"/>
        <v>#REF!</v>
      </c>
      <c r="G109" s="31" t="e">
        <f t="shared" si="23"/>
        <v>#REF!</v>
      </c>
      <c r="H109" s="31" t="e">
        <f t="shared" si="23"/>
        <v>#REF!</v>
      </c>
      <c r="I109" s="31" t="e">
        <f t="shared" si="23"/>
        <v>#REF!</v>
      </c>
      <c r="J109" s="31" t="e">
        <f t="shared" si="23"/>
        <v>#REF!</v>
      </c>
      <c r="K109" s="32" t="e">
        <f t="shared" si="23"/>
        <v>#REF!</v>
      </c>
    </row>
    <row r="110" spans="1:11" s="16" customFormat="1" ht="18" customHeight="1">
      <c r="A110" s="17"/>
      <c r="B110" s="594" t="s">
        <v>48</v>
      </c>
      <c r="C110" s="594"/>
      <c r="D110" s="594"/>
      <c r="E110" s="594"/>
      <c r="F110" s="594"/>
      <c r="G110" s="594"/>
      <c r="H110" s="594"/>
      <c r="I110" s="594"/>
      <c r="J110" s="594"/>
      <c r="K110" s="594"/>
    </row>
    <row r="111" spans="1:11" s="16" customFormat="1" ht="18" customHeight="1">
      <c r="A111" s="17"/>
      <c r="B111" s="18" t="s">
        <v>16</v>
      </c>
      <c r="C111" s="33" t="e">
        <f>'4 kiad2011'!#REF!</f>
        <v>#REF!</v>
      </c>
      <c r="D111" s="20" t="e">
        <f>C111-E111-F111-G111-H111-I111-J111-K111</f>
        <v>#REF!</v>
      </c>
      <c r="E111" s="21" t="e">
        <f>'3 bev2011'!#REF!</f>
        <v>#REF!</v>
      </c>
      <c r="F111" s="21" t="e">
        <f>'3 bev2011'!#REF!</f>
        <v>#REF!</v>
      </c>
      <c r="G111" s="21" t="e">
        <f>'3 bev2011'!#REF!</f>
        <v>#REF!</v>
      </c>
      <c r="H111" s="21" t="e">
        <f>'3 bev2011'!#REF!</f>
        <v>#REF!</v>
      </c>
      <c r="I111" s="21" t="e">
        <f>'3 bev2011'!#REF!</f>
        <v>#REF!</v>
      </c>
      <c r="J111" s="21" t="e">
        <f>'3 bev2011'!#REF!</f>
        <v>#REF!</v>
      </c>
      <c r="K111" s="22" t="e">
        <f>'3 bev2011'!#REF!</f>
        <v>#REF!</v>
      </c>
    </row>
    <row r="112" spans="1:11" s="16" customFormat="1" ht="12.75" customHeight="1" hidden="1">
      <c r="A112" s="17"/>
      <c r="B112" s="23" t="s">
        <v>17</v>
      </c>
      <c r="C112" s="35" t="e">
        <f>'4 kiad2011'!#REF!</f>
        <v>#REF!</v>
      </c>
      <c r="D112" s="25" t="e">
        <f>C112-E112-F112-G112-H112-I112-J112-K112</f>
        <v>#REF!</v>
      </c>
      <c r="E112" s="26" t="e">
        <f>'3 bev2011'!#REF!</f>
        <v>#REF!</v>
      </c>
      <c r="F112" s="26" t="e">
        <f>'3 bev2011'!#REF!</f>
        <v>#REF!</v>
      </c>
      <c r="G112" s="26" t="e">
        <f>'3 bev2011'!#REF!</f>
        <v>#REF!</v>
      </c>
      <c r="H112" s="26" t="e">
        <f>'3 bev2011'!#REF!</f>
        <v>#REF!</v>
      </c>
      <c r="I112" s="26" t="e">
        <f>'3 bev2011'!#REF!</f>
        <v>#REF!</v>
      </c>
      <c r="J112" s="26" t="e">
        <f>'3 bev2011'!#REF!</f>
        <v>#REF!</v>
      </c>
      <c r="K112" s="27" t="e">
        <f>'3 bev2011'!#REF!</f>
        <v>#REF!</v>
      </c>
    </row>
    <row r="113" spans="1:11" s="16" customFormat="1" ht="12.75" customHeight="1" hidden="1">
      <c r="A113" s="17"/>
      <c r="B113" s="28" t="s">
        <v>18</v>
      </c>
      <c r="C113" s="37" t="e">
        <f aca="true" t="shared" si="24" ref="C113:K113">IF(C112&gt;0,C111/C112,0)</f>
        <v>#REF!</v>
      </c>
      <c r="D113" s="30" t="e">
        <f t="shared" si="24"/>
        <v>#REF!</v>
      </c>
      <c r="E113" s="31" t="e">
        <f t="shared" si="24"/>
        <v>#REF!</v>
      </c>
      <c r="F113" s="31" t="e">
        <f t="shared" si="24"/>
        <v>#REF!</v>
      </c>
      <c r="G113" s="31" t="e">
        <f t="shared" si="24"/>
        <v>#REF!</v>
      </c>
      <c r="H113" s="31" t="e">
        <f t="shared" si="24"/>
        <v>#REF!</v>
      </c>
      <c r="I113" s="31" t="e">
        <f t="shared" si="24"/>
        <v>#REF!</v>
      </c>
      <c r="J113" s="31" t="e">
        <f t="shared" si="24"/>
        <v>#REF!</v>
      </c>
      <c r="K113" s="32" t="e">
        <f t="shared" si="24"/>
        <v>#REF!</v>
      </c>
    </row>
    <row r="114" spans="1:11" s="16" customFormat="1" ht="18" customHeight="1">
      <c r="A114" s="17"/>
      <c r="B114" s="594" t="s">
        <v>49</v>
      </c>
      <c r="C114" s="594"/>
      <c r="D114" s="594"/>
      <c r="E114" s="594"/>
      <c r="F114" s="594"/>
      <c r="G114" s="594"/>
      <c r="H114" s="594"/>
      <c r="I114" s="594"/>
      <c r="J114" s="594"/>
      <c r="K114" s="594"/>
    </row>
    <row r="115" spans="1:11" s="16" customFormat="1" ht="18" customHeight="1">
      <c r="A115" s="17"/>
      <c r="B115" s="39" t="s">
        <v>16</v>
      </c>
      <c r="C115" s="40" t="e">
        <f>'4 kiad2011'!#REF!</f>
        <v>#REF!</v>
      </c>
      <c r="D115" s="41" t="e">
        <f>C115-E115-F115-G115-H115-I115-J115-K115</f>
        <v>#REF!</v>
      </c>
      <c r="E115" s="42" t="e">
        <f>'3 bev2011'!#REF!</f>
        <v>#REF!</v>
      </c>
      <c r="F115" s="42" t="e">
        <f>'3 bev2011'!#REF!</f>
        <v>#REF!</v>
      </c>
      <c r="G115" s="42" t="e">
        <f>'3 bev2011'!#REF!</f>
        <v>#REF!</v>
      </c>
      <c r="H115" s="42" t="e">
        <f>'3 bev2011'!#REF!</f>
        <v>#REF!</v>
      </c>
      <c r="I115" s="42" t="e">
        <f>'3 bev2011'!#REF!</f>
        <v>#REF!</v>
      </c>
      <c r="J115" s="42" t="e">
        <f>'3 bev2011'!#REF!</f>
        <v>#REF!</v>
      </c>
      <c r="K115" s="43" t="e">
        <f>'3 bev2011'!#REF!</f>
        <v>#REF!</v>
      </c>
    </row>
    <row r="116" spans="1:11" s="16" customFormat="1" ht="12.75" customHeight="1" hidden="1">
      <c r="A116" s="17"/>
      <c r="B116" s="44" t="s">
        <v>17</v>
      </c>
      <c r="C116" s="45" t="e">
        <f>'4 kiad2011'!#REF!</f>
        <v>#REF!</v>
      </c>
      <c r="D116" s="46" t="e">
        <f>C116-E116-F116-G116-H116-I116-J116-K116</f>
        <v>#REF!</v>
      </c>
      <c r="E116" s="47" t="e">
        <f>'3 bev2011'!#REF!</f>
        <v>#REF!</v>
      </c>
      <c r="F116" s="47" t="e">
        <f>'3 bev2011'!#REF!</f>
        <v>#REF!</v>
      </c>
      <c r="G116" s="47" t="e">
        <f>'3 bev2011'!#REF!</f>
        <v>#REF!</v>
      </c>
      <c r="H116" s="47" t="e">
        <f>'3 bev2011'!#REF!</f>
        <v>#REF!</v>
      </c>
      <c r="I116" s="47" t="e">
        <f>'3 bev2011'!#REF!</f>
        <v>#REF!</v>
      </c>
      <c r="J116" s="47" t="e">
        <f>'3 bev2011'!#REF!</f>
        <v>#REF!</v>
      </c>
      <c r="K116" s="48" t="e">
        <f>'3 bev2011'!#REF!</f>
        <v>#REF!</v>
      </c>
    </row>
    <row r="117" spans="1:11" s="16" customFormat="1" ht="12.75" customHeight="1" hidden="1">
      <c r="A117" s="17"/>
      <c r="B117" s="28" t="s">
        <v>18</v>
      </c>
      <c r="C117" s="37" t="e">
        <f aca="true" t="shared" si="25" ref="C117:K117">IF(C116&gt;0,C115/C116,0)</f>
        <v>#REF!</v>
      </c>
      <c r="D117" s="30" t="e">
        <f t="shared" si="25"/>
        <v>#REF!</v>
      </c>
      <c r="E117" s="31" t="e">
        <f t="shared" si="25"/>
        <v>#REF!</v>
      </c>
      <c r="F117" s="31" t="e">
        <f t="shared" si="25"/>
        <v>#REF!</v>
      </c>
      <c r="G117" s="31" t="e">
        <f t="shared" si="25"/>
        <v>#REF!</v>
      </c>
      <c r="H117" s="31" t="e">
        <f t="shared" si="25"/>
        <v>#REF!</v>
      </c>
      <c r="I117" s="31" t="e">
        <f t="shared" si="25"/>
        <v>#REF!</v>
      </c>
      <c r="J117" s="31" t="e">
        <f t="shared" si="25"/>
        <v>#REF!</v>
      </c>
      <c r="K117" s="32" t="e">
        <f t="shared" si="25"/>
        <v>#REF!</v>
      </c>
    </row>
    <row r="118" spans="1:11" s="16" customFormat="1" ht="12" customHeight="1">
      <c r="A118" s="79"/>
      <c r="B118" s="62"/>
      <c r="C118" s="63"/>
      <c r="D118" s="63"/>
      <c r="E118" s="63"/>
      <c r="F118" s="63"/>
      <c r="G118" s="63"/>
      <c r="H118" s="63"/>
      <c r="I118" s="63"/>
      <c r="J118" s="63"/>
      <c r="K118" s="64"/>
    </row>
    <row r="119" spans="1:11" s="16" customFormat="1" ht="24" customHeight="1">
      <c r="A119" s="595" t="s">
        <v>27</v>
      </c>
      <c r="B119" s="595"/>
      <c r="C119" s="80" t="e">
        <f>SUM(D119:K119)</f>
        <v>#REF!</v>
      </c>
      <c r="D119" s="71" t="e">
        <f aca="true" t="shared" si="26" ref="D119:K120">D107+D111+D115</f>
        <v>#REF!</v>
      </c>
      <c r="E119" s="55" t="e">
        <f t="shared" si="26"/>
        <v>#REF!</v>
      </c>
      <c r="F119" s="55" t="e">
        <f t="shared" si="26"/>
        <v>#REF!</v>
      </c>
      <c r="G119" s="55" t="e">
        <f t="shared" si="26"/>
        <v>#REF!</v>
      </c>
      <c r="H119" s="55" t="e">
        <f t="shared" si="26"/>
        <v>#REF!</v>
      </c>
      <c r="I119" s="55" t="e">
        <f t="shared" si="26"/>
        <v>#REF!</v>
      </c>
      <c r="J119" s="55" t="e">
        <f t="shared" si="26"/>
        <v>#REF!</v>
      </c>
      <c r="K119" s="56" t="e">
        <f t="shared" si="26"/>
        <v>#REF!</v>
      </c>
    </row>
    <row r="120" spans="1:11" s="16" customFormat="1" ht="12.75" customHeight="1" hidden="1">
      <c r="A120" s="590" t="s">
        <v>28</v>
      </c>
      <c r="B120" s="590"/>
      <c r="C120" s="81" t="e">
        <f>SUM(D120:K120)</f>
        <v>#REF!</v>
      </c>
      <c r="D120" s="82" t="e">
        <f t="shared" si="26"/>
        <v>#REF!</v>
      </c>
      <c r="E120" s="59" t="e">
        <f t="shared" si="26"/>
        <v>#REF!</v>
      </c>
      <c r="F120" s="59" t="e">
        <f t="shared" si="26"/>
        <v>#REF!</v>
      </c>
      <c r="G120" s="59" t="e">
        <f t="shared" si="26"/>
        <v>#REF!</v>
      </c>
      <c r="H120" s="59" t="e">
        <f t="shared" si="26"/>
        <v>#REF!</v>
      </c>
      <c r="I120" s="59" t="e">
        <f t="shared" si="26"/>
        <v>#REF!</v>
      </c>
      <c r="J120" s="59" t="e">
        <f t="shared" si="26"/>
        <v>#REF!</v>
      </c>
      <c r="K120" s="60" t="e">
        <f t="shared" si="26"/>
        <v>#REF!</v>
      </c>
    </row>
    <row r="121" spans="1:11" s="16" customFormat="1" ht="12" customHeight="1">
      <c r="A121" s="61"/>
      <c r="B121" s="62"/>
      <c r="C121" s="63"/>
      <c r="D121" s="63"/>
      <c r="E121" s="63"/>
      <c r="F121" s="63"/>
      <c r="G121" s="63"/>
      <c r="H121" s="63"/>
      <c r="I121" s="63"/>
      <c r="J121" s="63"/>
      <c r="K121" s="64"/>
    </row>
    <row r="122" spans="1:11" s="16" customFormat="1" ht="21" customHeight="1">
      <c r="A122" s="591" t="s">
        <v>50</v>
      </c>
      <c r="B122" s="591"/>
      <c r="C122" s="591"/>
      <c r="D122" s="591"/>
      <c r="E122" s="591"/>
      <c r="F122" s="591"/>
      <c r="G122" s="591"/>
      <c r="H122" s="591"/>
      <c r="I122" s="591"/>
      <c r="J122" s="591"/>
      <c r="K122" s="591"/>
    </row>
    <row r="123" spans="1:11" s="16" customFormat="1" ht="18" customHeight="1">
      <c r="A123" s="65"/>
      <c r="B123" s="596" t="s">
        <v>51</v>
      </c>
      <c r="C123" s="596"/>
      <c r="D123" s="596"/>
      <c r="E123" s="596"/>
      <c r="F123" s="596"/>
      <c r="G123" s="596"/>
      <c r="H123" s="596"/>
      <c r="I123" s="596"/>
      <c r="J123" s="596"/>
      <c r="K123" s="596"/>
    </row>
    <row r="124" spans="1:11" s="16" customFormat="1" ht="18" customHeight="1">
      <c r="A124" s="17"/>
      <c r="B124" s="18" t="s">
        <v>16</v>
      </c>
      <c r="C124" s="33" t="e">
        <f>'4 kiad2011'!#REF!</f>
        <v>#REF!</v>
      </c>
      <c r="D124" s="20" t="e">
        <f>C124-E124-F124-G124-H124-I124-J124-K124</f>
        <v>#REF!</v>
      </c>
      <c r="E124" s="21" t="e">
        <f>'3 bev2011'!#REF!</f>
        <v>#REF!</v>
      </c>
      <c r="F124" s="21" t="e">
        <f>'3 bev2011'!#REF!</f>
        <v>#REF!</v>
      </c>
      <c r="G124" s="21" t="e">
        <f>'3 bev2011'!#REF!</f>
        <v>#REF!</v>
      </c>
      <c r="H124" s="21" t="e">
        <f>'3 bev2011'!#REF!</f>
        <v>#REF!</v>
      </c>
      <c r="I124" s="21" t="e">
        <f>'3 bev2011'!#REF!</f>
        <v>#REF!</v>
      </c>
      <c r="J124" s="21" t="e">
        <f>'3 bev2011'!#REF!</f>
        <v>#REF!</v>
      </c>
      <c r="K124" s="22" t="e">
        <f>'3 bev2011'!#REF!</f>
        <v>#REF!</v>
      </c>
    </row>
    <row r="125" spans="1:11" s="16" customFormat="1" ht="12.75" customHeight="1" hidden="1">
      <c r="A125" s="17"/>
      <c r="B125" s="23" t="s">
        <v>17</v>
      </c>
      <c r="C125" s="35" t="e">
        <f>'4 kiad2011'!#REF!</f>
        <v>#REF!</v>
      </c>
      <c r="D125" s="25" t="e">
        <f>C125-E125-F125-G125-H125-I125-J125-K125</f>
        <v>#REF!</v>
      </c>
      <c r="E125" s="26" t="e">
        <f>'3 bev2011'!#REF!</f>
        <v>#REF!</v>
      </c>
      <c r="F125" s="26" t="e">
        <f>'3 bev2011'!#REF!</f>
        <v>#REF!</v>
      </c>
      <c r="G125" s="26" t="e">
        <f>'3 bev2011'!#REF!</f>
        <v>#REF!</v>
      </c>
      <c r="H125" s="26" t="e">
        <f>'3 bev2011'!#REF!</f>
        <v>#REF!</v>
      </c>
      <c r="I125" s="26" t="e">
        <f>'3 bev2011'!#REF!</f>
        <v>#REF!</v>
      </c>
      <c r="J125" s="26" t="e">
        <f>'3 bev2011'!#REF!</f>
        <v>#REF!</v>
      </c>
      <c r="K125" s="27" t="e">
        <f>'3 bev2011'!#REF!</f>
        <v>#REF!</v>
      </c>
    </row>
    <row r="126" spans="1:11" s="16" customFormat="1" ht="12.75" customHeight="1" hidden="1">
      <c r="A126" s="17"/>
      <c r="B126" s="28" t="s">
        <v>18</v>
      </c>
      <c r="C126" s="37" t="e">
        <f aca="true" t="shared" si="27" ref="C126:K126">IF(C125&gt;0,C124/C125,0)</f>
        <v>#REF!</v>
      </c>
      <c r="D126" s="30" t="e">
        <f t="shared" si="27"/>
        <v>#REF!</v>
      </c>
      <c r="E126" s="31" t="e">
        <f t="shared" si="27"/>
        <v>#REF!</v>
      </c>
      <c r="F126" s="31" t="e">
        <f t="shared" si="27"/>
        <v>#REF!</v>
      </c>
      <c r="G126" s="31" t="e">
        <f t="shared" si="27"/>
        <v>#REF!</v>
      </c>
      <c r="H126" s="31" t="e">
        <f t="shared" si="27"/>
        <v>#REF!</v>
      </c>
      <c r="I126" s="31" t="e">
        <f t="shared" si="27"/>
        <v>#REF!</v>
      </c>
      <c r="J126" s="31" t="e">
        <f t="shared" si="27"/>
        <v>#REF!</v>
      </c>
      <c r="K126" s="32" t="e">
        <f t="shared" si="27"/>
        <v>#REF!</v>
      </c>
    </row>
    <row r="127" spans="1:11" s="16" customFormat="1" ht="18" customHeight="1">
      <c r="A127" s="17"/>
      <c r="B127" s="594" t="s">
        <v>52</v>
      </c>
      <c r="C127" s="594"/>
      <c r="D127" s="594"/>
      <c r="E127" s="594"/>
      <c r="F127" s="594"/>
      <c r="G127" s="594"/>
      <c r="H127" s="594"/>
      <c r="I127" s="594"/>
      <c r="J127" s="594"/>
      <c r="K127" s="594"/>
    </row>
    <row r="128" spans="1:11" s="16" customFormat="1" ht="18" customHeight="1">
      <c r="A128" s="17"/>
      <c r="B128" s="18" t="s">
        <v>16</v>
      </c>
      <c r="C128" s="33" t="e">
        <f>'4 kiad2011'!#REF!</f>
        <v>#REF!</v>
      </c>
      <c r="D128" s="20" t="e">
        <f>C128-E128-F128-G128-H128-I128-J128-K128</f>
        <v>#REF!</v>
      </c>
      <c r="E128" s="21" t="e">
        <f>'3 bev2011'!#REF!</f>
        <v>#REF!</v>
      </c>
      <c r="F128" s="21" t="e">
        <f>'3 bev2011'!#REF!</f>
        <v>#REF!</v>
      </c>
      <c r="G128" s="21" t="e">
        <f>'3 bev2011'!#REF!</f>
        <v>#REF!</v>
      </c>
      <c r="H128" s="21" t="e">
        <f>'3 bev2011'!#REF!</f>
        <v>#REF!</v>
      </c>
      <c r="I128" s="21" t="e">
        <f>'3 bev2011'!#REF!</f>
        <v>#REF!</v>
      </c>
      <c r="J128" s="21" t="e">
        <f>'3 bev2011'!#REF!</f>
        <v>#REF!</v>
      </c>
      <c r="K128" s="22" t="e">
        <f>'3 bev2011'!#REF!</f>
        <v>#REF!</v>
      </c>
    </row>
    <row r="129" spans="1:11" s="16" customFormat="1" ht="12.75" customHeight="1" hidden="1">
      <c r="A129" s="17"/>
      <c r="B129" s="23" t="s">
        <v>17</v>
      </c>
      <c r="C129" s="35" t="e">
        <f>'4 kiad2011'!#REF!</f>
        <v>#REF!</v>
      </c>
      <c r="D129" s="25" t="e">
        <f>C129-E129-F129-G129-H129-I129-J129-K129</f>
        <v>#REF!</v>
      </c>
      <c r="E129" s="26" t="e">
        <f>'3 bev2011'!#REF!</f>
        <v>#REF!</v>
      </c>
      <c r="F129" s="26" t="e">
        <f>'3 bev2011'!#REF!</f>
        <v>#REF!</v>
      </c>
      <c r="G129" s="26" t="e">
        <f>'3 bev2011'!#REF!</f>
        <v>#REF!</v>
      </c>
      <c r="H129" s="26" t="e">
        <f>'3 bev2011'!#REF!</f>
        <v>#REF!</v>
      </c>
      <c r="I129" s="26" t="e">
        <f>'3 bev2011'!#REF!</f>
        <v>#REF!</v>
      </c>
      <c r="J129" s="26" t="e">
        <f>'3 bev2011'!#REF!</f>
        <v>#REF!</v>
      </c>
      <c r="K129" s="27" t="e">
        <f>'3 bev2011'!#REF!</f>
        <v>#REF!</v>
      </c>
    </row>
    <row r="130" spans="1:11" s="16" customFormat="1" ht="12.75" customHeight="1" hidden="1">
      <c r="A130" s="17"/>
      <c r="B130" s="28" t="s">
        <v>18</v>
      </c>
      <c r="C130" s="37" t="e">
        <f aca="true" t="shared" si="28" ref="C130:K130">IF(C129&gt;0,C128/C129,0)</f>
        <v>#REF!</v>
      </c>
      <c r="D130" s="30" t="e">
        <f t="shared" si="28"/>
        <v>#REF!</v>
      </c>
      <c r="E130" s="31" t="e">
        <f t="shared" si="28"/>
        <v>#REF!</v>
      </c>
      <c r="F130" s="31" t="e">
        <f t="shared" si="28"/>
        <v>#REF!</v>
      </c>
      <c r="G130" s="31" t="e">
        <f t="shared" si="28"/>
        <v>#REF!</v>
      </c>
      <c r="H130" s="31" t="e">
        <f t="shared" si="28"/>
        <v>#REF!</v>
      </c>
      <c r="I130" s="31" t="e">
        <f t="shared" si="28"/>
        <v>#REF!</v>
      </c>
      <c r="J130" s="31" t="e">
        <f t="shared" si="28"/>
        <v>#REF!</v>
      </c>
      <c r="K130" s="32" t="e">
        <f t="shared" si="28"/>
        <v>#REF!</v>
      </c>
    </row>
    <row r="131" spans="1:11" s="16" customFormat="1" ht="18" customHeight="1">
      <c r="A131" s="17"/>
      <c r="B131" s="594" t="s">
        <v>53</v>
      </c>
      <c r="C131" s="594"/>
      <c r="D131" s="594"/>
      <c r="E131" s="594"/>
      <c r="F131" s="594"/>
      <c r="G131" s="594"/>
      <c r="H131" s="594"/>
      <c r="I131" s="594"/>
      <c r="J131" s="594"/>
      <c r="K131" s="594"/>
    </row>
    <row r="132" spans="1:11" s="16" customFormat="1" ht="18" customHeight="1">
      <c r="A132" s="17"/>
      <c r="B132" s="18" t="s">
        <v>16</v>
      </c>
      <c r="C132" s="33" t="e">
        <f>'4 kiad2011'!#REF!</f>
        <v>#REF!</v>
      </c>
      <c r="D132" s="20" t="e">
        <f>C132-E132-F132-G132-H132-I132-J132-K132</f>
        <v>#REF!</v>
      </c>
      <c r="E132" s="21" t="e">
        <f>'3 bev2011'!#REF!</f>
        <v>#REF!</v>
      </c>
      <c r="F132" s="21" t="e">
        <f>'3 bev2011'!#REF!</f>
        <v>#REF!</v>
      </c>
      <c r="G132" s="21" t="e">
        <f>'3 bev2011'!#REF!</f>
        <v>#REF!</v>
      </c>
      <c r="H132" s="21" t="e">
        <f>'3 bev2011'!#REF!</f>
        <v>#REF!</v>
      </c>
      <c r="I132" s="21" t="e">
        <f>'3 bev2011'!#REF!</f>
        <v>#REF!</v>
      </c>
      <c r="J132" s="21" t="e">
        <f>'3 bev2011'!#REF!</f>
        <v>#REF!</v>
      </c>
      <c r="K132" s="22" t="e">
        <f>'3 bev2011'!#REF!</f>
        <v>#REF!</v>
      </c>
    </row>
    <row r="133" spans="1:11" s="16" customFormat="1" ht="12.75" customHeight="1" hidden="1">
      <c r="A133" s="17"/>
      <c r="B133" s="23" t="s">
        <v>17</v>
      </c>
      <c r="C133" s="35" t="e">
        <f>'4 kiad2011'!#REF!</f>
        <v>#REF!</v>
      </c>
      <c r="D133" s="25" t="e">
        <f>C133-E133-F133-G133-H133-I133-J133-K133</f>
        <v>#REF!</v>
      </c>
      <c r="E133" s="26" t="e">
        <f>'3 bev2011'!#REF!</f>
        <v>#REF!</v>
      </c>
      <c r="F133" s="26" t="e">
        <f>'3 bev2011'!#REF!</f>
        <v>#REF!</v>
      </c>
      <c r="G133" s="26" t="e">
        <f>'3 bev2011'!#REF!</f>
        <v>#REF!</v>
      </c>
      <c r="H133" s="26" t="e">
        <f>'3 bev2011'!#REF!</f>
        <v>#REF!</v>
      </c>
      <c r="I133" s="26" t="e">
        <f>'3 bev2011'!#REF!</f>
        <v>#REF!</v>
      </c>
      <c r="J133" s="26" t="e">
        <f>'3 bev2011'!#REF!</f>
        <v>#REF!</v>
      </c>
      <c r="K133" s="27" t="e">
        <f>'3 bev2011'!#REF!</f>
        <v>#REF!</v>
      </c>
    </row>
    <row r="134" spans="1:11" s="16" customFormat="1" ht="12.75" customHeight="1" hidden="1">
      <c r="A134" s="17"/>
      <c r="B134" s="28" t="s">
        <v>18</v>
      </c>
      <c r="C134" s="37" t="e">
        <f aca="true" t="shared" si="29" ref="C134:K134">IF(C133&gt;0,C132/C133,0)</f>
        <v>#REF!</v>
      </c>
      <c r="D134" s="30" t="e">
        <f t="shared" si="29"/>
        <v>#REF!</v>
      </c>
      <c r="E134" s="31" t="e">
        <f t="shared" si="29"/>
        <v>#REF!</v>
      </c>
      <c r="F134" s="31" t="e">
        <f t="shared" si="29"/>
        <v>#REF!</v>
      </c>
      <c r="G134" s="31" t="e">
        <f t="shared" si="29"/>
        <v>#REF!</v>
      </c>
      <c r="H134" s="31" t="e">
        <f t="shared" si="29"/>
        <v>#REF!</v>
      </c>
      <c r="I134" s="31" t="e">
        <f t="shared" si="29"/>
        <v>#REF!</v>
      </c>
      <c r="J134" s="31" t="e">
        <f t="shared" si="29"/>
        <v>#REF!</v>
      </c>
      <c r="K134" s="32" t="e">
        <f t="shared" si="29"/>
        <v>#REF!</v>
      </c>
    </row>
    <row r="135" spans="1:11" s="16" customFormat="1" ht="18" customHeight="1">
      <c r="A135" s="17"/>
      <c r="B135" s="594" t="s">
        <v>54</v>
      </c>
      <c r="C135" s="594"/>
      <c r="D135" s="594"/>
      <c r="E135" s="594"/>
      <c r="F135" s="594"/>
      <c r="G135" s="594"/>
      <c r="H135" s="594"/>
      <c r="I135" s="594"/>
      <c r="J135" s="594"/>
      <c r="K135" s="594"/>
    </row>
    <row r="136" spans="1:11" s="16" customFormat="1" ht="18" customHeight="1">
      <c r="A136" s="17"/>
      <c r="B136" s="18" t="s">
        <v>16</v>
      </c>
      <c r="C136" s="33" t="e">
        <f>'4 kiad2011'!#REF!</f>
        <v>#REF!</v>
      </c>
      <c r="D136" s="20" t="e">
        <f>C136-E136-F136-G136-H136-I136-J136-K136</f>
        <v>#REF!</v>
      </c>
      <c r="E136" s="21" t="e">
        <f>'3 bev2011'!#REF!</f>
        <v>#REF!</v>
      </c>
      <c r="F136" s="21" t="e">
        <f>'3 bev2011'!#REF!</f>
        <v>#REF!</v>
      </c>
      <c r="G136" s="21" t="e">
        <f>'3 bev2011'!#REF!</f>
        <v>#REF!</v>
      </c>
      <c r="H136" s="21" t="e">
        <f>'3 bev2011'!#REF!</f>
        <v>#REF!</v>
      </c>
      <c r="I136" s="21" t="e">
        <f>'3 bev2011'!#REF!</f>
        <v>#REF!</v>
      </c>
      <c r="J136" s="21" t="e">
        <f>'3 bev2011'!#REF!</f>
        <v>#REF!</v>
      </c>
      <c r="K136" s="22" t="e">
        <f>'3 bev2011'!#REF!</f>
        <v>#REF!</v>
      </c>
    </row>
    <row r="137" spans="1:11" s="16" customFormat="1" ht="12.75" customHeight="1" hidden="1">
      <c r="A137" s="17"/>
      <c r="B137" s="23" t="s">
        <v>17</v>
      </c>
      <c r="C137" s="35" t="e">
        <f>'4 kiad2011'!#REF!</f>
        <v>#REF!</v>
      </c>
      <c r="D137" s="25" t="e">
        <f>C137-E137-F137-G137-H137-I137-J137-K137</f>
        <v>#REF!</v>
      </c>
      <c r="E137" s="26" t="e">
        <f>'3 bev2011'!#REF!</f>
        <v>#REF!</v>
      </c>
      <c r="F137" s="26" t="e">
        <f>'3 bev2011'!#REF!</f>
        <v>#REF!</v>
      </c>
      <c r="G137" s="26" t="e">
        <f>'3 bev2011'!#REF!</f>
        <v>#REF!</v>
      </c>
      <c r="H137" s="26" t="e">
        <f>'3 bev2011'!#REF!</f>
        <v>#REF!</v>
      </c>
      <c r="I137" s="26" t="e">
        <f>'3 bev2011'!#REF!</f>
        <v>#REF!</v>
      </c>
      <c r="J137" s="26" t="e">
        <f>'3 bev2011'!#REF!</f>
        <v>#REF!</v>
      </c>
      <c r="K137" s="27" t="e">
        <f>'3 bev2011'!#REF!</f>
        <v>#REF!</v>
      </c>
    </row>
    <row r="138" spans="1:11" s="16" customFormat="1" ht="12.75" customHeight="1" hidden="1">
      <c r="A138" s="17"/>
      <c r="B138" s="28" t="s">
        <v>18</v>
      </c>
      <c r="C138" s="37" t="e">
        <f aca="true" t="shared" si="30" ref="C138:K138">IF(C137&gt;0,C136/C137,0)</f>
        <v>#REF!</v>
      </c>
      <c r="D138" s="30" t="e">
        <f t="shared" si="30"/>
        <v>#REF!</v>
      </c>
      <c r="E138" s="31" t="e">
        <f t="shared" si="30"/>
        <v>#REF!</v>
      </c>
      <c r="F138" s="31" t="e">
        <f t="shared" si="30"/>
        <v>#REF!</v>
      </c>
      <c r="G138" s="31" t="e">
        <f t="shared" si="30"/>
        <v>#REF!</v>
      </c>
      <c r="H138" s="31" t="e">
        <f t="shared" si="30"/>
        <v>#REF!</v>
      </c>
      <c r="I138" s="31" t="e">
        <f t="shared" si="30"/>
        <v>#REF!</v>
      </c>
      <c r="J138" s="31" t="e">
        <f t="shared" si="30"/>
        <v>#REF!</v>
      </c>
      <c r="K138" s="32" t="e">
        <f t="shared" si="30"/>
        <v>#REF!</v>
      </c>
    </row>
    <row r="139" spans="1:11" s="16" customFormat="1" ht="18" customHeight="1">
      <c r="A139" s="17"/>
      <c r="B139" s="593" t="s">
        <v>55</v>
      </c>
      <c r="C139" s="593"/>
      <c r="D139" s="593"/>
      <c r="E139" s="593"/>
      <c r="F139" s="593"/>
      <c r="G139" s="593"/>
      <c r="H139" s="593"/>
      <c r="I139" s="593"/>
      <c r="J139" s="593"/>
      <c r="K139" s="593"/>
    </row>
    <row r="140" spans="1:11" s="16" customFormat="1" ht="18" customHeight="1">
      <c r="A140" s="17"/>
      <c r="B140" s="18" t="s">
        <v>16</v>
      </c>
      <c r="C140" s="33" t="e">
        <f>'4 kiad2011'!#REF!</f>
        <v>#REF!</v>
      </c>
      <c r="D140" s="20" t="e">
        <f>C140-E140-F140-G140-H140-I140-J140-K140</f>
        <v>#REF!</v>
      </c>
      <c r="E140" s="21" t="e">
        <f>'3 bev2011'!#REF!</f>
        <v>#REF!</v>
      </c>
      <c r="F140" s="21" t="e">
        <f>'3 bev2011'!#REF!</f>
        <v>#REF!</v>
      </c>
      <c r="G140" s="21" t="e">
        <f>'3 bev2011'!#REF!</f>
        <v>#REF!</v>
      </c>
      <c r="H140" s="21" t="e">
        <f>'3 bev2011'!#REF!</f>
        <v>#REF!</v>
      </c>
      <c r="I140" s="21" t="e">
        <f>'3 bev2011'!#REF!</f>
        <v>#REF!</v>
      </c>
      <c r="J140" s="21" t="e">
        <f>'3 bev2011'!#REF!</f>
        <v>#REF!</v>
      </c>
      <c r="K140" s="22" t="e">
        <f>'3 bev2011'!#REF!</f>
        <v>#REF!</v>
      </c>
    </row>
    <row r="141" spans="1:11" s="16" customFormat="1" ht="12.75" customHeight="1" hidden="1">
      <c r="A141" s="17"/>
      <c r="B141" s="23" t="s">
        <v>17</v>
      </c>
      <c r="C141" s="35" t="e">
        <f>'4 kiad2011'!#REF!</f>
        <v>#REF!</v>
      </c>
      <c r="D141" s="25" t="e">
        <f>C141-E141-F141-G141-H141-I141-J141-K141</f>
        <v>#REF!</v>
      </c>
      <c r="E141" s="26" t="e">
        <f>'3 bev2011'!#REF!</f>
        <v>#REF!</v>
      </c>
      <c r="F141" s="26" t="e">
        <f>'3 bev2011'!#REF!</f>
        <v>#REF!</v>
      </c>
      <c r="G141" s="26" t="e">
        <f>'3 bev2011'!#REF!</f>
        <v>#REF!</v>
      </c>
      <c r="H141" s="26" t="e">
        <f>'3 bev2011'!#REF!</f>
        <v>#REF!</v>
      </c>
      <c r="I141" s="26" t="e">
        <f>'3 bev2011'!#REF!</f>
        <v>#REF!</v>
      </c>
      <c r="J141" s="26" t="e">
        <f>'3 bev2011'!#REF!</f>
        <v>#REF!</v>
      </c>
      <c r="K141" s="27" t="e">
        <f>'3 bev2011'!#REF!</f>
        <v>#REF!</v>
      </c>
    </row>
    <row r="142" spans="1:11" s="16" customFormat="1" ht="12.75" customHeight="1" hidden="1">
      <c r="A142" s="17"/>
      <c r="B142" s="28" t="s">
        <v>18</v>
      </c>
      <c r="C142" s="37" t="e">
        <f aca="true" t="shared" si="31" ref="C142:K142">IF(C141&gt;0,C140/C141,0)</f>
        <v>#REF!</v>
      </c>
      <c r="D142" s="30" t="e">
        <f t="shared" si="31"/>
        <v>#REF!</v>
      </c>
      <c r="E142" s="31" t="e">
        <f t="shared" si="31"/>
        <v>#REF!</v>
      </c>
      <c r="F142" s="31" t="e">
        <f t="shared" si="31"/>
        <v>#REF!</v>
      </c>
      <c r="G142" s="31" t="e">
        <f t="shared" si="31"/>
        <v>#REF!</v>
      </c>
      <c r="H142" s="31" t="e">
        <f t="shared" si="31"/>
        <v>#REF!</v>
      </c>
      <c r="I142" s="31" t="e">
        <f t="shared" si="31"/>
        <v>#REF!</v>
      </c>
      <c r="J142" s="31" t="e">
        <f t="shared" si="31"/>
        <v>#REF!</v>
      </c>
      <c r="K142" s="32" t="e">
        <f t="shared" si="31"/>
        <v>#REF!</v>
      </c>
    </row>
    <row r="143" spans="1:11" s="16" customFormat="1" ht="18" customHeight="1">
      <c r="A143" s="17"/>
      <c r="B143" s="594" t="s">
        <v>56</v>
      </c>
      <c r="C143" s="594"/>
      <c r="D143" s="594"/>
      <c r="E143" s="594"/>
      <c r="F143" s="594"/>
      <c r="G143" s="594"/>
      <c r="H143" s="594"/>
      <c r="I143" s="594"/>
      <c r="J143" s="594"/>
      <c r="K143" s="594"/>
    </row>
    <row r="144" spans="1:11" s="16" customFormat="1" ht="18" customHeight="1">
      <c r="A144" s="17"/>
      <c r="B144" s="18" t="s">
        <v>16</v>
      </c>
      <c r="C144" s="33" t="e">
        <f>'4 kiad2011'!#REF!</f>
        <v>#REF!</v>
      </c>
      <c r="D144" s="20" t="e">
        <f>C144-E144-F144-G144-H144-I144-J144-K144</f>
        <v>#REF!</v>
      </c>
      <c r="E144" s="21" t="e">
        <f>'3 bev2011'!#REF!</f>
        <v>#REF!</v>
      </c>
      <c r="F144" s="21" t="e">
        <f>'3 bev2011'!#REF!</f>
        <v>#REF!</v>
      </c>
      <c r="G144" s="21" t="e">
        <f>'3 bev2011'!#REF!</f>
        <v>#REF!</v>
      </c>
      <c r="H144" s="21" t="e">
        <f>'3 bev2011'!#REF!</f>
        <v>#REF!</v>
      </c>
      <c r="I144" s="21" t="e">
        <f>'3 bev2011'!#REF!</f>
        <v>#REF!</v>
      </c>
      <c r="J144" s="21" t="e">
        <f>'3 bev2011'!#REF!</f>
        <v>#REF!</v>
      </c>
      <c r="K144" s="22" t="e">
        <f>'3 bev2011'!#REF!</f>
        <v>#REF!</v>
      </c>
    </row>
    <row r="145" spans="1:11" s="16" customFormat="1" ht="12.75" customHeight="1" hidden="1">
      <c r="A145" s="17"/>
      <c r="B145" s="23" t="s">
        <v>17</v>
      </c>
      <c r="C145" s="35" t="e">
        <f>'4 kiad2011'!#REF!</f>
        <v>#REF!</v>
      </c>
      <c r="D145" s="25" t="e">
        <f>C145-E145-F145-G145-H145-I145-J145-K145</f>
        <v>#REF!</v>
      </c>
      <c r="E145" s="26" t="e">
        <f>'3 bev2011'!#REF!</f>
        <v>#REF!</v>
      </c>
      <c r="F145" s="26" t="e">
        <f>'3 bev2011'!#REF!</f>
        <v>#REF!</v>
      </c>
      <c r="G145" s="26" t="e">
        <f>'3 bev2011'!#REF!</f>
        <v>#REF!</v>
      </c>
      <c r="H145" s="26" t="e">
        <f>'3 bev2011'!#REF!</f>
        <v>#REF!</v>
      </c>
      <c r="I145" s="26" t="e">
        <f>'3 bev2011'!#REF!</f>
        <v>#REF!</v>
      </c>
      <c r="J145" s="26" t="e">
        <f>'3 bev2011'!#REF!</f>
        <v>#REF!</v>
      </c>
      <c r="K145" s="27" t="e">
        <f>'3 bev2011'!#REF!</f>
        <v>#REF!</v>
      </c>
    </row>
    <row r="146" spans="1:11" s="16" customFormat="1" ht="12.75" customHeight="1" hidden="1">
      <c r="A146" s="17"/>
      <c r="B146" s="28" t="s">
        <v>18</v>
      </c>
      <c r="C146" s="37" t="e">
        <f aca="true" t="shared" si="32" ref="C146:K146">IF(C145&gt;0,C144/C145,0)</f>
        <v>#REF!</v>
      </c>
      <c r="D146" s="30" t="e">
        <f t="shared" si="32"/>
        <v>#REF!</v>
      </c>
      <c r="E146" s="31" t="e">
        <f t="shared" si="32"/>
        <v>#REF!</v>
      </c>
      <c r="F146" s="31" t="e">
        <f t="shared" si="32"/>
        <v>#REF!</v>
      </c>
      <c r="G146" s="31" t="e">
        <f t="shared" si="32"/>
        <v>#REF!</v>
      </c>
      <c r="H146" s="31" t="e">
        <f t="shared" si="32"/>
        <v>#REF!</v>
      </c>
      <c r="I146" s="31" t="e">
        <f t="shared" si="32"/>
        <v>#REF!</v>
      </c>
      <c r="J146" s="31" t="e">
        <f t="shared" si="32"/>
        <v>#REF!</v>
      </c>
      <c r="K146" s="32" t="e">
        <f t="shared" si="32"/>
        <v>#REF!</v>
      </c>
    </row>
    <row r="147" spans="1:11" s="16" customFormat="1" ht="18" customHeight="1">
      <c r="A147" s="83"/>
      <c r="B147" s="594" t="s">
        <v>57</v>
      </c>
      <c r="C147" s="594"/>
      <c r="D147" s="594"/>
      <c r="E147" s="594"/>
      <c r="F147" s="594"/>
      <c r="G147" s="594"/>
      <c r="H147" s="594"/>
      <c r="I147" s="594"/>
      <c r="J147" s="594"/>
      <c r="K147" s="594"/>
    </row>
    <row r="148" spans="1:11" s="16" customFormat="1" ht="18" customHeight="1">
      <c r="A148" s="83"/>
      <c r="B148" s="39" t="s">
        <v>16</v>
      </c>
      <c r="C148" s="40" t="e">
        <f>'4 kiad2011'!#REF!</f>
        <v>#REF!</v>
      </c>
      <c r="D148" s="41" t="e">
        <f>C148-E148-F148-G148-H148-I148-J148-K148</f>
        <v>#REF!</v>
      </c>
      <c r="E148" s="42" t="e">
        <f>'3 bev2011'!#REF!</f>
        <v>#REF!</v>
      </c>
      <c r="F148" s="42" t="e">
        <f>'3 bev2011'!#REF!</f>
        <v>#REF!</v>
      </c>
      <c r="G148" s="42" t="e">
        <f>'3 bev2011'!#REF!</f>
        <v>#REF!</v>
      </c>
      <c r="H148" s="42" t="e">
        <f>'3 bev2011'!#REF!</f>
        <v>#REF!</v>
      </c>
      <c r="I148" s="42" t="e">
        <f>'3 bev2011'!#REF!</f>
        <v>#REF!</v>
      </c>
      <c r="J148" s="42" t="e">
        <f>'3 bev2011'!#REF!</f>
        <v>#REF!</v>
      </c>
      <c r="K148" s="43" t="e">
        <f>'3 bev2011'!#REF!</f>
        <v>#REF!</v>
      </c>
    </row>
    <row r="149" spans="1:11" s="16" customFormat="1" ht="12.75" customHeight="1" hidden="1">
      <c r="A149" s="83"/>
      <c r="B149" s="44" t="s">
        <v>17</v>
      </c>
      <c r="C149" s="45" t="e">
        <f>'4 kiad2011'!#REF!</f>
        <v>#REF!</v>
      </c>
      <c r="D149" s="46" t="e">
        <f>C149-E149-F149-G149-H149-I149-J149-K149</f>
        <v>#REF!</v>
      </c>
      <c r="E149" s="47" t="e">
        <f>'3 bev2011'!#REF!</f>
        <v>#REF!</v>
      </c>
      <c r="F149" s="47" t="e">
        <f>'3 bev2011'!#REF!</f>
        <v>#REF!</v>
      </c>
      <c r="G149" s="47" t="e">
        <f>'3 bev2011'!#REF!</f>
        <v>#REF!</v>
      </c>
      <c r="H149" s="47" t="e">
        <f>'3 bev2011'!#REF!</f>
        <v>#REF!</v>
      </c>
      <c r="I149" s="47" t="e">
        <f>'3 bev2011'!#REF!</f>
        <v>#REF!</v>
      </c>
      <c r="J149" s="47" t="e">
        <f>'3 bev2011'!#REF!</f>
        <v>#REF!</v>
      </c>
      <c r="K149" s="48" t="e">
        <f>'3 bev2011'!#REF!</f>
        <v>#REF!</v>
      </c>
    </row>
    <row r="150" spans="1:11" s="16" customFormat="1" ht="12.75" customHeight="1" hidden="1">
      <c r="A150" s="83"/>
      <c r="B150" s="28" t="s">
        <v>18</v>
      </c>
      <c r="C150" s="37" t="e">
        <f aca="true" t="shared" si="33" ref="C150:K150">IF(C149&gt;0,C148/C149,0)</f>
        <v>#REF!</v>
      </c>
      <c r="D150" s="30" t="e">
        <f t="shared" si="33"/>
        <v>#REF!</v>
      </c>
      <c r="E150" s="31" t="e">
        <f t="shared" si="33"/>
        <v>#REF!</v>
      </c>
      <c r="F150" s="31" t="e">
        <f t="shared" si="33"/>
        <v>#REF!</v>
      </c>
      <c r="G150" s="31" t="e">
        <f t="shared" si="33"/>
        <v>#REF!</v>
      </c>
      <c r="H150" s="31" t="e">
        <f t="shared" si="33"/>
        <v>#REF!</v>
      </c>
      <c r="I150" s="31" t="e">
        <f t="shared" si="33"/>
        <v>#REF!</v>
      </c>
      <c r="J150" s="31" t="e">
        <f t="shared" si="33"/>
        <v>#REF!</v>
      </c>
      <c r="K150" s="32" t="e">
        <f t="shared" si="33"/>
        <v>#REF!</v>
      </c>
    </row>
    <row r="151" spans="1:11" s="16" customFormat="1" ht="12" customHeight="1">
      <c r="A151" s="79"/>
      <c r="B151" s="62"/>
      <c r="C151" s="63"/>
      <c r="D151" s="63"/>
      <c r="E151" s="63"/>
      <c r="F151" s="63"/>
      <c r="G151" s="63"/>
      <c r="H151" s="63"/>
      <c r="I151" s="63"/>
      <c r="J151" s="63"/>
      <c r="K151" s="64"/>
    </row>
    <row r="152" spans="1:11" s="16" customFormat="1" ht="24" customHeight="1">
      <c r="A152" s="595" t="s">
        <v>27</v>
      </c>
      <c r="B152" s="595"/>
      <c r="C152" s="53" t="e">
        <f>SUM(D152:K152)</f>
        <v>#REF!</v>
      </c>
      <c r="D152" s="54" t="e">
        <f aca="true" t="shared" si="34" ref="D152:K153">D124+D128+D132+D136+D140+D144+D148</f>
        <v>#REF!</v>
      </c>
      <c r="E152" s="55" t="e">
        <f t="shared" si="34"/>
        <v>#REF!</v>
      </c>
      <c r="F152" s="55" t="e">
        <f t="shared" si="34"/>
        <v>#REF!</v>
      </c>
      <c r="G152" s="55" t="e">
        <f t="shared" si="34"/>
        <v>#REF!</v>
      </c>
      <c r="H152" s="55" t="e">
        <f t="shared" si="34"/>
        <v>#REF!</v>
      </c>
      <c r="I152" s="55" t="e">
        <f t="shared" si="34"/>
        <v>#REF!</v>
      </c>
      <c r="J152" s="55" t="e">
        <f t="shared" si="34"/>
        <v>#REF!</v>
      </c>
      <c r="K152" s="56" t="e">
        <f t="shared" si="34"/>
        <v>#REF!</v>
      </c>
    </row>
    <row r="153" spans="1:11" s="16" customFormat="1" ht="12.75" customHeight="1" hidden="1">
      <c r="A153" s="590" t="s">
        <v>28</v>
      </c>
      <c r="B153" s="590"/>
      <c r="C153" s="57" t="e">
        <f>SUM(D153:K153)</f>
        <v>#REF!</v>
      </c>
      <c r="D153" s="58" t="e">
        <f t="shared" si="34"/>
        <v>#REF!</v>
      </c>
      <c r="E153" s="59" t="e">
        <f t="shared" si="34"/>
        <v>#REF!</v>
      </c>
      <c r="F153" s="59" t="e">
        <f t="shared" si="34"/>
        <v>#REF!</v>
      </c>
      <c r="G153" s="59" t="e">
        <f t="shared" si="34"/>
        <v>#REF!</v>
      </c>
      <c r="H153" s="59" t="e">
        <f t="shared" si="34"/>
        <v>#REF!</v>
      </c>
      <c r="I153" s="59" t="e">
        <f t="shared" si="34"/>
        <v>#REF!</v>
      </c>
      <c r="J153" s="59" t="e">
        <f t="shared" si="34"/>
        <v>#REF!</v>
      </c>
      <c r="K153" s="60" t="e">
        <f t="shared" si="34"/>
        <v>#REF!</v>
      </c>
    </row>
    <row r="154" spans="1:11" s="16" customFormat="1" ht="12" customHeight="1">
      <c r="A154" s="61"/>
      <c r="B154" s="62"/>
      <c r="C154" s="63"/>
      <c r="D154" s="63"/>
      <c r="E154" s="63"/>
      <c r="F154" s="63"/>
      <c r="G154" s="63"/>
      <c r="H154" s="63"/>
      <c r="I154" s="63"/>
      <c r="J154" s="63"/>
      <c r="K154" s="64"/>
    </row>
    <row r="155" spans="1:11" s="16" customFormat="1" ht="21" customHeight="1">
      <c r="A155" s="591" t="s">
        <v>58</v>
      </c>
      <c r="B155" s="591"/>
      <c r="C155" s="591"/>
      <c r="D155" s="591"/>
      <c r="E155" s="591"/>
      <c r="F155" s="591"/>
      <c r="G155" s="591"/>
      <c r="H155" s="591"/>
      <c r="I155" s="591"/>
      <c r="J155" s="591"/>
      <c r="K155" s="591"/>
    </row>
    <row r="156" spans="1:11" s="16" customFormat="1" ht="18" customHeight="1">
      <c r="A156" s="65"/>
      <c r="B156" s="592" t="s">
        <v>59</v>
      </c>
      <c r="C156" s="592"/>
      <c r="D156" s="592"/>
      <c r="E156" s="592"/>
      <c r="F156" s="592"/>
      <c r="G156" s="592"/>
      <c r="H156" s="592"/>
      <c r="I156" s="592"/>
      <c r="J156" s="592"/>
      <c r="K156" s="592"/>
    </row>
    <row r="157" spans="1:11" s="16" customFormat="1" ht="18" customHeight="1">
      <c r="A157" s="17"/>
      <c r="B157" s="39" t="s">
        <v>16</v>
      </c>
      <c r="C157" s="40" t="e">
        <f>'4 kiad2011'!#REF!</f>
        <v>#REF!</v>
      </c>
      <c r="D157" s="41" t="e">
        <f>C157-E157-F157-G157-H157-I157-J157-K157</f>
        <v>#REF!</v>
      </c>
      <c r="E157" s="42" t="e">
        <f>'3 bev2011'!#REF!</f>
        <v>#REF!</v>
      </c>
      <c r="F157" s="42" t="e">
        <f>'3 bev2011'!#REF!</f>
        <v>#REF!</v>
      </c>
      <c r="G157" s="42" t="e">
        <f>'3 bev2011'!#REF!</f>
        <v>#REF!</v>
      </c>
      <c r="H157" s="42" t="e">
        <f>'3 bev2011'!#REF!</f>
        <v>#REF!</v>
      </c>
      <c r="I157" s="42" t="e">
        <f>'3 bev2011'!#REF!</f>
        <v>#REF!</v>
      </c>
      <c r="J157" s="42" t="e">
        <f>'3 bev2011'!#REF!</f>
        <v>#REF!</v>
      </c>
      <c r="K157" s="43" t="e">
        <f>'3 bev2011'!#REF!</f>
        <v>#REF!</v>
      </c>
    </row>
    <row r="158" spans="1:11" s="16" customFormat="1" ht="12.75" customHeight="1" hidden="1">
      <c r="A158" s="17"/>
      <c r="B158" s="44" t="s">
        <v>17</v>
      </c>
      <c r="C158" s="45" t="e">
        <f>'4 kiad2011'!#REF!</f>
        <v>#REF!</v>
      </c>
      <c r="D158" s="46" t="e">
        <f>C158-E158-F158-G158-H158-I158-J158-K158</f>
        <v>#REF!</v>
      </c>
      <c r="E158" s="47" t="e">
        <f>'3 bev2011'!#REF!</f>
        <v>#REF!</v>
      </c>
      <c r="F158" s="47" t="e">
        <f>'3 bev2011'!#REF!</f>
        <v>#REF!</v>
      </c>
      <c r="G158" s="47" t="e">
        <f>'3 bev2011'!#REF!</f>
        <v>#REF!</v>
      </c>
      <c r="H158" s="47" t="e">
        <f>'3 bev2011'!#REF!</f>
        <v>#REF!</v>
      </c>
      <c r="I158" s="47" t="e">
        <f>'3 bev2011'!#REF!</f>
        <v>#REF!</v>
      </c>
      <c r="J158" s="47" t="e">
        <f>'3 bev2011'!#REF!</f>
        <v>#REF!</v>
      </c>
      <c r="K158" s="48" t="e">
        <f>'3 bev2011'!#REF!</f>
        <v>#REF!</v>
      </c>
    </row>
    <row r="159" spans="1:11" s="16" customFormat="1" ht="12.75" customHeight="1" hidden="1">
      <c r="A159" s="17"/>
      <c r="B159" s="28" t="s">
        <v>18</v>
      </c>
      <c r="C159" s="37" t="e">
        <f aca="true" t="shared" si="35" ref="C159:K159">IF(C158&gt;0,C157/C158,0)</f>
        <v>#REF!</v>
      </c>
      <c r="D159" s="30" t="e">
        <f t="shared" si="35"/>
        <v>#REF!</v>
      </c>
      <c r="E159" s="31" t="e">
        <f t="shared" si="35"/>
        <v>#REF!</v>
      </c>
      <c r="F159" s="31" t="e">
        <f t="shared" si="35"/>
        <v>#REF!</v>
      </c>
      <c r="G159" s="31" t="e">
        <f t="shared" si="35"/>
        <v>#REF!</v>
      </c>
      <c r="H159" s="31" t="e">
        <f t="shared" si="35"/>
        <v>#REF!</v>
      </c>
      <c r="I159" s="31" t="e">
        <f t="shared" si="35"/>
        <v>#REF!</v>
      </c>
      <c r="J159" s="31" t="e">
        <f t="shared" si="35"/>
        <v>#REF!</v>
      </c>
      <c r="K159" s="32" t="e">
        <f t="shared" si="35"/>
        <v>#REF!</v>
      </c>
    </row>
    <row r="160" spans="1:11" s="16" customFormat="1" ht="12" customHeight="1">
      <c r="A160" s="84"/>
      <c r="B160" s="62"/>
      <c r="C160" s="85"/>
      <c r="D160" s="63"/>
      <c r="E160" s="63"/>
      <c r="F160" s="63"/>
      <c r="G160" s="63"/>
      <c r="H160" s="63"/>
      <c r="I160" s="63"/>
      <c r="J160" s="63"/>
      <c r="K160" s="64"/>
    </row>
    <row r="161" spans="1:11" s="16" customFormat="1" ht="30" customHeight="1">
      <c r="A161" s="588" t="s">
        <v>60</v>
      </c>
      <c r="B161" s="588"/>
      <c r="C161" s="86" t="e">
        <f>SUM(D161:K161)</f>
        <v>#REF!</v>
      </c>
      <c r="D161" s="71" t="e">
        <f aca="true" t="shared" si="36" ref="D161:K162">SUM(D44,D69,D74,D87,D92,D97,D102,D119,D152,D157)</f>
        <v>#REF!</v>
      </c>
      <c r="E161" s="55" t="e">
        <f t="shared" si="36"/>
        <v>#REF!</v>
      </c>
      <c r="F161" s="55" t="e">
        <f t="shared" si="36"/>
        <v>#REF!</v>
      </c>
      <c r="G161" s="55" t="e">
        <f t="shared" si="36"/>
        <v>#REF!</v>
      </c>
      <c r="H161" s="55" t="e">
        <f t="shared" si="36"/>
        <v>#REF!</v>
      </c>
      <c r="I161" s="55" t="e">
        <f t="shared" si="36"/>
        <v>#REF!</v>
      </c>
      <c r="J161" s="55" t="e">
        <f t="shared" si="36"/>
        <v>#REF!</v>
      </c>
      <c r="K161" s="56" t="e">
        <f t="shared" si="36"/>
        <v>#REF!</v>
      </c>
    </row>
    <row r="162" spans="1:11" ht="12.75" customHeight="1" hidden="1">
      <c r="A162" s="588" t="s">
        <v>61</v>
      </c>
      <c r="B162" s="588"/>
      <c r="C162" s="87" t="e">
        <f>SUM(D162:K162)</f>
        <v>#REF!</v>
      </c>
      <c r="D162" s="71" t="e">
        <f t="shared" si="36"/>
        <v>#REF!</v>
      </c>
      <c r="E162" s="55" t="e">
        <f t="shared" si="36"/>
        <v>#REF!</v>
      </c>
      <c r="F162" s="55" t="e">
        <f t="shared" si="36"/>
        <v>#REF!</v>
      </c>
      <c r="G162" s="55" t="e">
        <f t="shared" si="36"/>
        <v>#REF!</v>
      </c>
      <c r="H162" s="55" t="e">
        <f t="shared" si="36"/>
        <v>#REF!</v>
      </c>
      <c r="I162" s="55" t="e">
        <f t="shared" si="36"/>
        <v>#REF!</v>
      </c>
      <c r="J162" s="55" t="e">
        <f t="shared" si="36"/>
        <v>#REF!</v>
      </c>
      <c r="K162" s="56" t="e">
        <f t="shared" si="36"/>
        <v>#REF!</v>
      </c>
    </row>
    <row r="163" spans="1:11" s="16" customFormat="1" ht="12.75" customHeight="1" hidden="1">
      <c r="A163" s="589" t="s">
        <v>18</v>
      </c>
      <c r="B163" s="589"/>
      <c r="C163" s="88" t="e">
        <f aca="true" t="shared" si="37" ref="C163:K163">IF(C162&gt;0,C161/C162,0)</f>
        <v>#REF!</v>
      </c>
      <c r="D163" s="89" t="e">
        <f t="shared" si="37"/>
        <v>#REF!</v>
      </c>
      <c r="E163" s="90" t="e">
        <f t="shared" si="37"/>
        <v>#REF!</v>
      </c>
      <c r="F163" s="90" t="e">
        <f t="shared" si="37"/>
        <v>#REF!</v>
      </c>
      <c r="G163" s="90" t="e">
        <f t="shared" si="37"/>
        <v>#REF!</v>
      </c>
      <c r="H163" s="90" t="e">
        <f t="shared" si="37"/>
        <v>#REF!</v>
      </c>
      <c r="I163" s="90" t="e">
        <f t="shared" si="37"/>
        <v>#REF!</v>
      </c>
      <c r="J163" s="90" t="e">
        <f t="shared" si="37"/>
        <v>#REF!</v>
      </c>
      <c r="K163" s="91" t="e">
        <f t="shared" si="37"/>
        <v>#REF!</v>
      </c>
    </row>
    <row r="164" spans="1:11" s="96" customFormat="1" ht="45" customHeight="1">
      <c r="A164" s="92" t="s">
        <v>62</v>
      </c>
      <c r="B164" s="93"/>
      <c r="C164" s="94"/>
      <c r="D164" s="94"/>
      <c r="E164" s="94"/>
      <c r="F164" s="94"/>
      <c r="G164" s="94"/>
      <c r="H164" s="94"/>
      <c r="I164" s="94"/>
      <c r="J164" s="94"/>
      <c r="K164" s="95"/>
    </row>
  </sheetData>
  <sheetProtection selectLockedCells="1" selectUnlockedCells="1"/>
  <mergeCells count="58">
    <mergeCell ref="A2:K2"/>
    <mergeCell ref="A3:K3"/>
    <mergeCell ref="J4:K4"/>
    <mergeCell ref="A5:B5"/>
    <mergeCell ref="A6:K6"/>
    <mergeCell ref="B7:K7"/>
    <mergeCell ref="B11:K11"/>
    <mergeCell ref="B15:K15"/>
    <mergeCell ref="B19:K19"/>
    <mergeCell ref="B23:K23"/>
    <mergeCell ref="B27:K27"/>
    <mergeCell ref="B31:K31"/>
    <mergeCell ref="B35:K35"/>
    <mergeCell ref="B39:K39"/>
    <mergeCell ref="A44:B44"/>
    <mergeCell ref="A45:B45"/>
    <mergeCell ref="A47:K47"/>
    <mergeCell ref="B48:K48"/>
    <mergeCell ref="B52:K52"/>
    <mergeCell ref="B56:K56"/>
    <mergeCell ref="B60:K60"/>
    <mergeCell ref="B64:K64"/>
    <mergeCell ref="A69:B69"/>
    <mergeCell ref="A70:B70"/>
    <mergeCell ref="A72:K72"/>
    <mergeCell ref="B73:K73"/>
    <mergeCell ref="A77:K77"/>
    <mergeCell ref="B78:K78"/>
    <mergeCell ref="B82:K82"/>
    <mergeCell ref="A87:B87"/>
    <mergeCell ref="A88:B88"/>
    <mergeCell ref="A90:K90"/>
    <mergeCell ref="B91:K91"/>
    <mergeCell ref="A95:K95"/>
    <mergeCell ref="B96:K96"/>
    <mergeCell ref="A100:K100"/>
    <mergeCell ref="B101:K101"/>
    <mergeCell ref="A105:K105"/>
    <mergeCell ref="B106:K106"/>
    <mergeCell ref="B110:K110"/>
    <mergeCell ref="B114:K114"/>
    <mergeCell ref="A119:B119"/>
    <mergeCell ref="A120:B120"/>
    <mergeCell ref="A122:K122"/>
    <mergeCell ref="B123:K123"/>
    <mergeCell ref="B127:K127"/>
    <mergeCell ref="B131:K131"/>
    <mergeCell ref="B135:K135"/>
    <mergeCell ref="B139:K139"/>
    <mergeCell ref="B143:K143"/>
    <mergeCell ref="B147:K147"/>
    <mergeCell ref="A152:B152"/>
    <mergeCell ref="A162:B162"/>
    <mergeCell ref="A163:B163"/>
    <mergeCell ref="A153:B153"/>
    <mergeCell ref="A155:K155"/>
    <mergeCell ref="B156:K156"/>
    <mergeCell ref="A161:B161"/>
  </mergeCells>
  <printOptions horizontalCentered="1"/>
  <pageMargins left="0.2" right="0.22013888888888888" top="0.25" bottom="0.3402777777777778" header="0.5118055555555555" footer="0.5118055555555555"/>
  <pageSetup fitToHeight="0" fitToWidth="1" horizontalDpi="300" verticalDpi="300" orientation="landscape" paperSize="9"/>
  <rowBreaks count="3" manualBreakCount="3">
    <brk id="46" max="255" man="1"/>
    <brk id="89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70" zoomScaleNormal="70" workbookViewId="0" topLeftCell="A1">
      <selection activeCell="A5" sqref="A5"/>
    </sheetView>
  </sheetViews>
  <sheetFormatPr defaultColWidth="8.796875" defaultRowHeight="15"/>
  <cols>
    <col min="1" max="1" width="2.8984375" style="97" customWidth="1"/>
    <col min="2" max="2" width="20.8984375" style="97" customWidth="1"/>
    <col min="3" max="3" width="12" style="98" customWidth="1"/>
    <col min="4" max="7" width="9.8984375" style="99" customWidth="1"/>
    <col min="8" max="9" width="8.59765625" style="99" customWidth="1"/>
    <col min="10" max="10" width="7" style="99" customWidth="1"/>
    <col min="11" max="11" width="8.19921875" style="99" customWidth="1"/>
    <col min="12" max="12" width="7" style="99" customWidth="1"/>
    <col min="13" max="13" width="8.19921875" style="99" customWidth="1"/>
    <col min="14" max="14" width="7.09765625" style="99" customWidth="1"/>
    <col min="15" max="16384" width="7" style="97" customWidth="1"/>
  </cols>
  <sheetData>
    <row r="1" spans="1:25" s="100" customFormat="1" ht="13.5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14" s="100" customFormat="1" ht="17.25" customHeight="1">
      <c r="A2" s="601" t="s">
        <v>1</v>
      </c>
      <c r="B2" s="601"/>
      <c r="C2" s="601"/>
      <c r="D2" s="601"/>
      <c r="E2" s="601"/>
      <c r="F2" s="601"/>
      <c r="G2" s="601"/>
      <c r="H2" s="601"/>
      <c r="I2" s="601"/>
      <c r="J2" s="601"/>
      <c r="K2" s="7"/>
      <c r="L2" s="7"/>
      <c r="M2" s="7"/>
      <c r="N2" s="7"/>
    </row>
    <row r="3" spans="1:14" s="100" customFormat="1" ht="10.5" customHeight="1">
      <c r="A3" s="602" t="s">
        <v>64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</row>
    <row r="4" spans="1:14" s="100" customFormat="1" ht="16.5" customHeight="1">
      <c r="A4" s="9"/>
      <c r="B4" s="7"/>
      <c r="C4" s="10"/>
      <c r="D4" s="10"/>
      <c r="E4" s="10"/>
      <c r="F4" s="10"/>
      <c r="G4" s="10"/>
      <c r="H4" s="10"/>
      <c r="I4" s="10"/>
      <c r="J4" s="10"/>
      <c r="L4" s="11"/>
      <c r="M4" s="603" t="s">
        <v>3</v>
      </c>
      <c r="N4" s="603"/>
    </row>
    <row r="5" spans="1:14" s="100" customFormat="1" ht="81" customHeight="1">
      <c r="A5" s="521" t="s">
        <v>65</v>
      </c>
      <c r="B5" s="521"/>
      <c r="C5" s="101" t="s">
        <v>66</v>
      </c>
      <c r="D5" s="102" t="s">
        <v>67</v>
      </c>
      <c r="E5" s="103" t="s">
        <v>68</v>
      </c>
      <c r="F5" s="104" t="s">
        <v>69</v>
      </c>
      <c r="G5" s="105" t="s">
        <v>70</v>
      </c>
      <c r="H5" s="106" t="s">
        <v>71</v>
      </c>
      <c r="I5" s="107" t="s">
        <v>72</v>
      </c>
      <c r="J5" s="108" t="s">
        <v>73</v>
      </c>
      <c r="K5" s="109" t="s">
        <v>74</v>
      </c>
      <c r="L5" s="109" t="s">
        <v>75</v>
      </c>
      <c r="M5" s="109" t="s">
        <v>76</v>
      </c>
      <c r="N5" s="110" t="s">
        <v>77</v>
      </c>
    </row>
    <row r="6" spans="1:14" s="111" customFormat="1" ht="21" customHeight="1">
      <c r="A6" s="606" t="s">
        <v>14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</row>
    <row r="7" spans="1:14" s="111" customFormat="1" ht="17.25" customHeight="1">
      <c r="A7" s="112"/>
      <c r="B7" s="608" t="s">
        <v>15</v>
      </c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</row>
    <row r="8" spans="1:14" s="111" customFormat="1" ht="17.25" customHeight="1">
      <c r="A8" s="113"/>
      <c r="B8" s="18" t="s">
        <v>16</v>
      </c>
      <c r="C8" s="114">
        <f>'4 kiad2011'!C8</f>
        <v>40319</v>
      </c>
      <c r="D8" s="115">
        <f>'4 kiad2011'!D8</f>
        <v>27946</v>
      </c>
      <c r="E8" s="116">
        <f>'4 kiad2011'!E8</f>
        <v>7546</v>
      </c>
      <c r="F8" s="117">
        <f>'4 kiad2011'!F8</f>
        <v>4827</v>
      </c>
      <c r="G8" s="115">
        <f>'4 kiad2011'!G8</f>
        <v>2764</v>
      </c>
      <c r="H8" s="115">
        <f>'4 kiad2011'!I8</f>
        <v>0</v>
      </c>
      <c r="I8" s="116">
        <f>'4 kiad2011'!J8</f>
        <v>2063</v>
      </c>
      <c r="J8" s="118">
        <f>'4 kiad2011'!K8</f>
        <v>0</v>
      </c>
      <c r="K8" s="119">
        <f>'4 kiad2011'!L8</f>
        <v>0</v>
      </c>
      <c r="L8" s="119">
        <f>'4 kiad2011'!M8</f>
        <v>0</v>
      </c>
      <c r="M8" s="119">
        <f>'4 kiad2011'!N8</f>
        <v>0</v>
      </c>
      <c r="N8" s="120">
        <f>'4 kiad2011'!P8</f>
        <v>0</v>
      </c>
    </row>
    <row r="9" spans="1:14" s="111" customFormat="1" ht="12.75" customHeight="1" hidden="1">
      <c r="A9" s="113"/>
      <c r="B9" s="23" t="s">
        <v>17</v>
      </c>
      <c r="C9" s="114" t="e">
        <f>'4 kiad2011'!#REF!</f>
        <v>#REF!</v>
      </c>
      <c r="D9" s="115" t="e">
        <f>'4 kiad2011'!#REF!</f>
        <v>#REF!</v>
      </c>
      <c r="E9" s="116" t="e">
        <f>'4 kiad2011'!#REF!</f>
        <v>#REF!</v>
      </c>
      <c r="F9" s="121" t="e">
        <f>'4 kiad2011'!#REF!</f>
        <v>#REF!</v>
      </c>
      <c r="G9" s="115" t="e">
        <f>'4 kiad2011'!#REF!</f>
        <v>#REF!</v>
      </c>
      <c r="H9" s="115" t="e">
        <f>'4 kiad2011'!#REF!</f>
        <v>#REF!</v>
      </c>
      <c r="I9" s="116" t="e">
        <f>'4 kiad2011'!#REF!</f>
        <v>#REF!</v>
      </c>
      <c r="J9" s="122" t="e">
        <f>'4 kiad2011'!#REF!</f>
        <v>#REF!</v>
      </c>
      <c r="K9" s="115" t="e">
        <f>'4 kiad2011'!#REF!</f>
        <v>#REF!</v>
      </c>
      <c r="L9" s="115" t="e">
        <f>'4 kiad2011'!#REF!</f>
        <v>#REF!</v>
      </c>
      <c r="M9" s="115" t="e">
        <f>'4 kiad2011'!#REF!</f>
        <v>#REF!</v>
      </c>
      <c r="N9" s="123" t="e">
        <f>'4 kiad2011'!#REF!</f>
        <v>#REF!</v>
      </c>
    </row>
    <row r="10" spans="1:14" s="111" customFormat="1" ht="12.75" customHeight="1" hidden="1">
      <c r="A10" s="113"/>
      <c r="B10" s="28" t="s">
        <v>18</v>
      </c>
      <c r="C10" s="124" t="e">
        <f aca="true" t="shared" si="0" ref="C10:N10">IF(C9&gt;0,C8/C9,0)</f>
        <v>#REF!</v>
      </c>
      <c r="D10" s="125" t="e">
        <f t="shared" si="0"/>
        <v>#REF!</v>
      </c>
      <c r="E10" s="126" t="e">
        <f t="shared" si="0"/>
        <v>#REF!</v>
      </c>
      <c r="F10" s="127" t="e">
        <f t="shared" si="0"/>
        <v>#REF!</v>
      </c>
      <c r="G10" s="125" t="e">
        <f t="shared" si="0"/>
        <v>#REF!</v>
      </c>
      <c r="H10" s="128" t="e">
        <f t="shared" si="0"/>
        <v>#REF!</v>
      </c>
      <c r="I10" s="126" t="e">
        <f t="shared" si="0"/>
        <v>#REF!</v>
      </c>
      <c r="J10" s="129" t="e">
        <f t="shared" si="0"/>
        <v>#REF!</v>
      </c>
      <c r="K10" s="128" t="e">
        <f t="shared" si="0"/>
        <v>#REF!</v>
      </c>
      <c r="L10" s="128" t="e">
        <f t="shared" si="0"/>
        <v>#REF!</v>
      </c>
      <c r="M10" s="128" t="e">
        <f t="shared" si="0"/>
        <v>#REF!</v>
      </c>
      <c r="N10" s="130" t="e">
        <f t="shared" si="0"/>
        <v>#REF!</v>
      </c>
    </row>
    <row r="11" spans="1:14" s="111" customFormat="1" ht="18" customHeight="1">
      <c r="A11" s="113"/>
      <c r="B11" s="608" t="s">
        <v>19</v>
      </c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</row>
    <row r="12" spans="1:14" s="111" customFormat="1" ht="18" customHeight="1">
      <c r="A12" s="113"/>
      <c r="B12" s="18" t="s">
        <v>16</v>
      </c>
      <c r="C12" s="114">
        <f>'4 kiad2011'!C29</f>
        <v>26865</v>
      </c>
      <c r="D12" s="115">
        <f>'4 kiad2011'!D29</f>
        <v>17190</v>
      </c>
      <c r="E12" s="116">
        <f>'4 kiad2011'!E29</f>
        <v>4641</v>
      </c>
      <c r="F12" s="117">
        <f>'4 kiad2011'!F29</f>
        <v>5034</v>
      </c>
      <c r="G12" s="115">
        <f>'4 kiad2011'!G29</f>
        <v>3514</v>
      </c>
      <c r="H12" s="115">
        <f>'4 kiad2011'!I29</f>
        <v>0</v>
      </c>
      <c r="I12" s="116">
        <f>'4 kiad2011'!J29</f>
        <v>1520</v>
      </c>
      <c r="J12" s="118">
        <f>'4 kiad2011'!K29</f>
        <v>0</v>
      </c>
      <c r="K12" s="119">
        <f>'4 kiad2011'!L29</f>
        <v>0</v>
      </c>
      <c r="L12" s="119">
        <f>'4 kiad2011'!M29</f>
        <v>0</v>
      </c>
      <c r="M12" s="119">
        <f>'4 kiad2011'!N29</f>
        <v>0</v>
      </c>
      <c r="N12" s="120">
        <f>'4 kiad2011'!P29</f>
        <v>0</v>
      </c>
    </row>
    <row r="13" spans="1:14" s="111" customFormat="1" ht="12.75" customHeight="1" hidden="1">
      <c r="A13" s="113"/>
      <c r="B13" s="23" t="s">
        <v>17</v>
      </c>
      <c r="C13" s="114" t="e">
        <f>'4 kiad2011'!#REF!</f>
        <v>#REF!</v>
      </c>
      <c r="D13" s="115" t="e">
        <f>'4 kiad2011'!#REF!</f>
        <v>#REF!</v>
      </c>
      <c r="E13" s="116" t="e">
        <f>'4 kiad2011'!#REF!</f>
        <v>#REF!</v>
      </c>
      <c r="F13" s="121" t="e">
        <f>'4 kiad2011'!#REF!</f>
        <v>#REF!</v>
      </c>
      <c r="G13" s="115" t="e">
        <f>'4 kiad2011'!#REF!</f>
        <v>#REF!</v>
      </c>
      <c r="H13" s="115" t="e">
        <f>'4 kiad2011'!#REF!</f>
        <v>#REF!</v>
      </c>
      <c r="I13" s="116" t="e">
        <f>'4 kiad2011'!#REF!</f>
        <v>#REF!</v>
      </c>
      <c r="J13" s="122" t="e">
        <f>'4 kiad2011'!#REF!</f>
        <v>#REF!</v>
      </c>
      <c r="K13" s="115" t="e">
        <f>'4 kiad2011'!#REF!</f>
        <v>#REF!</v>
      </c>
      <c r="L13" s="115" t="e">
        <f>'4 kiad2011'!#REF!</f>
        <v>#REF!</v>
      </c>
      <c r="M13" s="115" t="e">
        <f>'4 kiad2011'!#REF!</f>
        <v>#REF!</v>
      </c>
      <c r="N13" s="123" t="e">
        <f>'4 kiad2011'!#REF!</f>
        <v>#REF!</v>
      </c>
    </row>
    <row r="14" spans="1:14" s="111" customFormat="1" ht="12.75" customHeight="1" hidden="1">
      <c r="A14" s="113"/>
      <c r="B14" s="28" t="s">
        <v>18</v>
      </c>
      <c r="C14" s="131" t="e">
        <f aca="true" t="shared" si="1" ref="C14:N14">IF(C13&gt;0,C12/C13,0)</f>
        <v>#REF!</v>
      </c>
      <c r="D14" s="132" t="e">
        <f t="shared" si="1"/>
        <v>#REF!</v>
      </c>
      <c r="E14" s="133" t="e">
        <f t="shared" si="1"/>
        <v>#REF!</v>
      </c>
      <c r="F14" s="134" t="e">
        <f t="shared" si="1"/>
        <v>#REF!</v>
      </c>
      <c r="G14" s="135" t="e">
        <f t="shared" si="1"/>
        <v>#REF!</v>
      </c>
      <c r="H14" s="136" t="e">
        <f t="shared" si="1"/>
        <v>#REF!</v>
      </c>
      <c r="I14" s="137" t="e">
        <f t="shared" si="1"/>
        <v>#REF!</v>
      </c>
      <c r="J14" s="132" t="e">
        <f t="shared" si="1"/>
        <v>#REF!</v>
      </c>
      <c r="K14" s="136" t="e">
        <f t="shared" si="1"/>
        <v>#REF!</v>
      </c>
      <c r="L14" s="136" t="e">
        <f t="shared" si="1"/>
        <v>#REF!</v>
      </c>
      <c r="M14" s="136" t="e">
        <f t="shared" si="1"/>
        <v>#REF!</v>
      </c>
      <c r="N14" s="137" t="e">
        <f t="shared" si="1"/>
        <v>#REF!</v>
      </c>
    </row>
    <row r="15" spans="1:14" s="111" customFormat="1" ht="18" customHeight="1">
      <c r="A15" s="113"/>
      <c r="B15" s="608" t="s">
        <v>20</v>
      </c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</row>
    <row r="16" spans="1:14" s="111" customFormat="1" ht="18" customHeight="1">
      <c r="A16" s="113"/>
      <c r="B16" s="18" t="s">
        <v>16</v>
      </c>
      <c r="C16" s="114" t="e">
        <f>'4 kiad2011'!#REF!</f>
        <v>#REF!</v>
      </c>
      <c r="D16" s="115" t="e">
        <f>'4 kiad2011'!#REF!</f>
        <v>#REF!</v>
      </c>
      <c r="E16" s="116" t="e">
        <f>'4 kiad2011'!#REF!</f>
        <v>#REF!</v>
      </c>
      <c r="F16" s="117" t="e">
        <f>'4 kiad2011'!#REF!</f>
        <v>#REF!</v>
      </c>
      <c r="G16" s="115" t="e">
        <f>'4 kiad2011'!#REF!</f>
        <v>#REF!</v>
      </c>
      <c r="H16" s="115" t="e">
        <f>'4 kiad2011'!#REF!</f>
        <v>#REF!</v>
      </c>
      <c r="I16" s="116" t="e">
        <f>'4 kiad2011'!#REF!</f>
        <v>#REF!</v>
      </c>
      <c r="J16" s="118" t="e">
        <f>'4 kiad2011'!#REF!</f>
        <v>#REF!</v>
      </c>
      <c r="K16" s="119" t="e">
        <f>'4 kiad2011'!#REF!</f>
        <v>#REF!</v>
      </c>
      <c r="L16" s="119" t="e">
        <f>'4 kiad2011'!#REF!</f>
        <v>#REF!</v>
      </c>
      <c r="M16" s="119" t="e">
        <f>'4 kiad2011'!#REF!</f>
        <v>#REF!</v>
      </c>
      <c r="N16" s="120" t="e">
        <f>'4 kiad2011'!#REF!</f>
        <v>#REF!</v>
      </c>
    </row>
    <row r="17" spans="1:14" s="111" customFormat="1" ht="12.75" customHeight="1" hidden="1">
      <c r="A17" s="113"/>
      <c r="B17" s="23" t="s">
        <v>17</v>
      </c>
      <c r="C17" s="114" t="e">
        <f>'4 kiad2011'!#REF!</f>
        <v>#REF!</v>
      </c>
      <c r="D17" s="115" t="e">
        <f>'4 kiad2011'!#REF!</f>
        <v>#REF!</v>
      </c>
      <c r="E17" s="116" t="e">
        <f>'4 kiad2011'!#REF!</f>
        <v>#REF!</v>
      </c>
      <c r="F17" s="121" t="e">
        <f>'4 kiad2011'!#REF!</f>
        <v>#REF!</v>
      </c>
      <c r="G17" s="115" t="e">
        <f>'4 kiad2011'!#REF!</f>
        <v>#REF!</v>
      </c>
      <c r="H17" s="115" t="e">
        <f>'4 kiad2011'!#REF!</f>
        <v>#REF!</v>
      </c>
      <c r="I17" s="116" t="e">
        <f>'4 kiad2011'!#REF!</f>
        <v>#REF!</v>
      </c>
      <c r="J17" s="122" t="e">
        <f>'4 kiad2011'!#REF!</f>
        <v>#REF!</v>
      </c>
      <c r="K17" s="115" t="e">
        <f>'4 kiad2011'!#REF!</f>
        <v>#REF!</v>
      </c>
      <c r="L17" s="115" t="e">
        <f>'4 kiad2011'!#REF!</f>
        <v>#REF!</v>
      </c>
      <c r="M17" s="115" t="e">
        <f>'4 kiad2011'!#REF!</f>
        <v>#REF!</v>
      </c>
      <c r="N17" s="123" t="e">
        <f>'4 kiad2011'!#REF!</f>
        <v>#REF!</v>
      </c>
    </row>
    <row r="18" spans="1:14" s="111" customFormat="1" ht="12.75" customHeight="1" hidden="1">
      <c r="A18" s="113"/>
      <c r="B18" s="28" t="s">
        <v>18</v>
      </c>
      <c r="C18" s="124" t="e">
        <f aca="true" t="shared" si="2" ref="C18:N18">IF(C17&gt;0,C16/C17,0)</f>
        <v>#REF!</v>
      </c>
      <c r="D18" s="125" t="e">
        <f t="shared" si="2"/>
        <v>#REF!</v>
      </c>
      <c r="E18" s="126" t="e">
        <f t="shared" si="2"/>
        <v>#REF!</v>
      </c>
      <c r="F18" s="127" t="e">
        <f t="shared" si="2"/>
        <v>#REF!</v>
      </c>
      <c r="G18" s="129" t="e">
        <f t="shared" si="2"/>
        <v>#REF!</v>
      </c>
      <c r="H18" s="128" t="e">
        <f t="shared" si="2"/>
        <v>#REF!</v>
      </c>
      <c r="I18" s="130" t="e">
        <f t="shared" si="2"/>
        <v>#REF!</v>
      </c>
      <c r="J18" s="125" t="e">
        <f t="shared" si="2"/>
        <v>#REF!</v>
      </c>
      <c r="K18" s="128" t="e">
        <f t="shared" si="2"/>
        <v>#REF!</v>
      </c>
      <c r="L18" s="128" t="e">
        <f t="shared" si="2"/>
        <v>#REF!</v>
      </c>
      <c r="M18" s="128" t="e">
        <f t="shared" si="2"/>
        <v>#REF!</v>
      </c>
      <c r="N18" s="130" t="e">
        <f t="shared" si="2"/>
        <v>#REF!</v>
      </c>
    </row>
    <row r="19" spans="1:14" s="111" customFormat="1" ht="18" customHeight="1">
      <c r="A19" s="113"/>
      <c r="B19" s="608" t="s">
        <v>21</v>
      </c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</row>
    <row r="20" spans="1:14" s="111" customFormat="1" ht="18" customHeight="1">
      <c r="A20" s="113"/>
      <c r="B20" s="18" t="s">
        <v>16</v>
      </c>
      <c r="C20" s="114" t="e">
        <f>'4 kiad2011'!#REF!</f>
        <v>#REF!</v>
      </c>
      <c r="D20" s="115" t="e">
        <f>'4 kiad2011'!#REF!</f>
        <v>#REF!</v>
      </c>
      <c r="E20" s="116" t="e">
        <f>'4 kiad2011'!#REF!</f>
        <v>#REF!</v>
      </c>
      <c r="F20" s="117" t="e">
        <f>'4 kiad2011'!#REF!</f>
        <v>#REF!</v>
      </c>
      <c r="G20" s="115" t="e">
        <f>'4 kiad2011'!#REF!</f>
        <v>#REF!</v>
      </c>
      <c r="H20" s="115" t="e">
        <f>'4 kiad2011'!#REF!</f>
        <v>#REF!</v>
      </c>
      <c r="I20" s="116" t="e">
        <f>'4 kiad2011'!#REF!</f>
        <v>#REF!</v>
      </c>
      <c r="J20" s="118" t="e">
        <f>'4 kiad2011'!#REF!</f>
        <v>#REF!</v>
      </c>
      <c r="K20" s="119" t="e">
        <f>'4 kiad2011'!#REF!</f>
        <v>#REF!</v>
      </c>
      <c r="L20" s="119" t="e">
        <f>'4 kiad2011'!#REF!</f>
        <v>#REF!</v>
      </c>
      <c r="M20" s="119" t="e">
        <f>'4 kiad2011'!#REF!</f>
        <v>#REF!</v>
      </c>
      <c r="N20" s="120" t="e">
        <f>'4 kiad2011'!#REF!</f>
        <v>#REF!</v>
      </c>
    </row>
    <row r="21" spans="1:14" s="111" customFormat="1" ht="12.75" customHeight="1" hidden="1">
      <c r="A21" s="113"/>
      <c r="B21" s="23" t="s">
        <v>17</v>
      </c>
      <c r="C21" s="114" t="e">
        <f>'4 kiad2011'!#REF!</f>
        <v>#REF!</v>
      </c>
      <c r="D21" s="115" t="e">
        <f>'4 kiad2011'!#REF!</f>
        <v>#REF!</v>
      </c>
      <c r="E21" s="116" t="e">
        <f>'4 kiad2011'!#REF!</f>
        <v>#REF!</v>
      </c>
      <c r="F21" s="121" t="e">
        <f>'4 kiad2011'!#REF!</f>
        <v>#REF!</v>
      </c>
      <c r="G21" s="115" t="e">
        <f>'4 kiad2011'!#REF!</f>
        <v>#REF!</v>
      </c>
      <c r="H21" s="115" t="e">
        <f>'4 kiad2011'!#REF!</f>
        <v>#REF!</v>
      </c>
      <c r="I21" s="116" t="e">
        <f>'4 kiad2011'!#REF!</f>
        <v>#REF!</v>
      </c>
      <c r="J21" s="122" t="e">
        <f>'4 kiad2011'!#REF!</f>
        <v>#REF!</v>
      </c>
      <c r="K21" s="115" t="e">
        <f>'4 kiad2011'!#REF!</f>
        <v>#REF!</v>
      </c>
      <c r="L21" s="115" t="e">
        <f>'4 kiad2011'!#REF!</f>
        <v>#REF!</v>
      </c>
      <c r="M21" s="115" t="e">
        <f>'4 kiad2011'!#REF!</f>
        <v>#REF!</v>
      </c>
      <c r="N21" s="123" t="e">
        <f>'4 kiad2011'!#REF!</f>
        <v>#REF!</v>
      </c>
    </row>
    <row r="22" spans="1:14" s="111" customFormat="1" ht="12.75" customHeight="1" hidden="1">
      <c r="A22" s="113"/>
      <c r="B22" s="28" t="s">
        <v>18</v>
      </c>
      <c r="C22" s="131" t="e">
        <f aca="true" t="shared" si="3" ref="C22:N22">IF(C21&gt;0,C20/C21,0)</f>
        <v>#REF!</v>
      </c>
      <c r="D22" s="132" t="e">
        <f t="shared" si="3"/>
        <v>#REF!</v>
      </c>
      <c r="E22" s="133" t="e">
        <f t="shared" si="3"/>
        <v>#REF!</v>
      </c>
      <c r="F22" s="138" t="e">
        <f t="shared" si="3"/>
        <v>#REF!</v>
      </c>
      <c r="G22" s="129" t="e">
        <f t="shared" si="3"/>
        <v>#REF!</v>
      </c>
      <c r="H22" s="128" t="e">
        <f t="shared" si="3"/>
        <v>#REF!</v>
      </c>
      <c r="I22" s="130" t="e">
        <f t="shared" si="3"/>
        <v>#REF!</v>
      </c>
      <c r="J22" s="125" t="e">
        <f t="shared" si="3"/>
        <v>#REF!</v>
      </c>
      <c r="K22" s="128" t="e">
        <f t="shared" si="3"/>
        <v>#REF!</v>
      </c>
      <c r="L22" s="128" t="e">
        <f t="shared" si="3"/>
        <v>#REF!</v>
      </c>
      <c r="M22" s="128" t="e">
        <f t="shared" si="3"/>
        <v>#REF!</v>
      </c>
      <c r="N22" s="130" t="e">
        <f t="shared" si="3"/>
        <v>#REF!</v>
      </c>
    </row>
    <row r="23" spans="1:14" s="111" customFormat="1" ht="18" customHeight="1">
      <c r="A23" s="113"/>
      <c r="B23" s="608" t="s">
        <v>22</v>
      </c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</row>
    <row r="24" spans="1:14" s="111" customFormat="1" ht="15.75" customHeight="1">
      <c r="A24" s="113"/>
      <c r="B24" s="18" t="s">
        <v>16</v>
      </c>
      <c r="C24" s="114" t="e">
        <f>'4 kiad2011'!#REF!</f>
        <v>#REF!</v>
      </c>
      <c r="D24" s="115" t="e">
        <f>'4 kiad2011'!#REF!</f>
        <v>#REF!</v>
      </c>
      <c r="E24" s="116" t="e">
        <f>'4 kiad2011'!#REF!</f>
        <v>#REF!</v>
      </c>
      <c r="F24" s="117" t="e">
        <f>'4 kiad2011'!#REF!</f>
        <v>#REF!</v>
      </c>
      <c r="G24" s="115" t="e">
        <f>'4 kiad2011'!#REF!</f>
        <v>#REF!</v>
      </c>
      <c r="H24" s="115" t="e">
        <f>'4 kiad2011'!#REF!</f>
        <v>#REF!</v>
      </c>
      <c r="I24" s="116" t="e">
        <f>'4 kiad2011'!#REF!</f>
        <v>#REF!</v>
      </c>
      <c r="J24" s="118" t="e">
        <f>'4 kiad2011'!#REF!</f>
        <v>#REF!</v>
      </c>
      <c r="K24" s="119" t="e">
        <f>'4 kiad2011'!#REF!</f>
        <v>#REF!</v>
      </c>
      <c r="L24" s="119" t="e">
        <f>'4 kiad2011'!#REF!</f>
        <v>#REF!</v>
      </c>
      <c r="M24" s="119" t="e">
        <f>'4 kiad2011'!#REF!</f>
        <v>#REF!</v>
      </c>
      <c r="N24" s="120" t="e">
        <f>'4 kiad2011'!#REF!</f>
        <v>#REF!</v>
      </c>
    </row>
    <row r="25" spans="1:14" s="111" customFormat="1" ht="12.75" customHeight="1" hidden="1">
      <c r="A25" s="113"/>
      <c r="B25" s="23" t="s">
        <v>17</v>
      </c>
      <c r="C25" s="114" t="e">
        <f>'4 kiad2011'!#REF!</f>
        <v>#REF!</v>
      </c>
      <c r="D25" s="115" t="e">
        <f>'4 kiad2011'!#REF!</f>
        <v>#REF!</v>
      </c>
      <c r="E25" s="116" t="e">
        <f>'4 kiad2011'!#REF!</f>
        <v>#REF!</v>
      </c>
      <c r="F25" s="121" t="e">
        <f>'4 kiad2011'!#REF!</f>
        <v>#REF!</v>
      </c>
      <c r="G25" s="115" t="e">
        <f>'4 kiad2011'!#REF!</f>
        <v>#REF!</v>
      </c>
      <c r="H25" s="115" t="e">
        <f>'4 kiad2011'!#REF!</f>
        <v>#REF!</v>
      </c>
      <c r="I25" s="116" t="e">
        <f>'4 kiad2011'!#REF!</f>
        <v>#REF!</v>
      </c>
      <c r="J25" s="122" t="e">
        <f>'4 kiad2011'!#REF!</f>
        <v>#REF!</v>
      </c>
      <c r="K25" s="115" t="e">
        <f>'4 kiad2011'!#REF!</f>
        <v>#REF!</v>
      </c>
      <c r="L25" s="115" t="e">
        <f>'4 kiad2011'!#REF!</f>
        <v>#REF!</v>
      </c>
      <c r="M25" s="115" t="e">
        <f>'4 kiad2011'!#REF!</f>
        <v>#REF!</v>
      </c>
      <c r="N25" s="123" t="e">
        <f>'4 kiad2011'!#REF!</f>
        <v>#REF!</v>
      </c>
    </row>
    <row r="26" spans="1:14" s="111" customFormat="1" ht="12.75" customHeight="1" hidden="1">
      <c r="A26" s="113"/>
      <c r="B26" s="28" t="s">
        <v>18</v>
      </c>
      <c r="C26" s="131" t="e">
        <f aca="true" t="shared" si="4" ref="C26:N26">IF(C25&gt;0,C24/C25,0)</f>
        <v>#REF!</v>
      </c>
      <c r="D26" s="132" t="e">
        <f t="shared" si="4"/>
        <v>#REF!</v>
      </c>
      <c r="E26" s="133" t="e">
        <f t="shared" si="4"/>
        <v>#REF!</v>
      </c>
      <c r="F26" s="139" t="e">
        <f t="shared" si="4"/>
        <v>#REF!</v>
      </c>
      <c r="G26" s="135" t="e">
        <f t="shared" si="4"/>
        <v>#REF!</v>
      </c>
      <c r="H26" s="136" t="e">
        <f t="shared" si="4"/>
        <v>#REF!</v>
      </c>
      <c r="I26" s="137" t="e">
        <f t="shared" si="4"/>
        <v>#REF!</v>
      </c>
      <c r="J26" s="132" t="e">
        <f t="shared" si="4"/>
        <v>#REF!</v>
      </c>
      <c r="K26" s="136" t="e">
        <f t="shared" si="4"/>
        <v>#REF!</v>
      </c>
      <c r="L26" s="136" t="e">
        <f t="shared" si="4"/>
        <v>#REF!</v>
      </c>
      <c r="M26" s="136" t="e">
        <f t="shared" si="4"/>
        <v>#REF!</v>
      </c>
      <c r="N26" s="137" t="e">
        <f t="shared" si="4"/>
        <v>#REF!</v>
      </c>
    </row>
    <row r="27" spans="1:14" s="111" customFormat="1" ht="17.25" customHeight="1">
      <c r="A27" s="113"/>
      <c r="B27" s="608" t="s">
        <v>23</v>
      </c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</row>
    <row r="28" spans="1:14" s="111" customFormat="1" ht="18" customHeight="1">
      <c r="A28" s="113"/>
      <c r="B28" s="18" t="s">
        <v>16</v>
      </c>
      <c r="C28" s="114" t="e">
        <f>'4 kiad2011'!#REF!</f>
        <v>#REF!</v>
      </c>
      <c r="D28" s="115" t="e">
        <f>'4 kiad2011'!#REF!</f>
        <v>#REF!</v>
      </c>
      <c r="E28" s="116" t="e">
        <f>'4 kiad2011'!#REF!</f>
        <v>#REF!</v>
      </c>
      <c r="F28" s="117" t="e">
        <f>'4 kiad2011'!#REF!</f>
        <v>#REF!</v>
      </c>
      <c r="G28" s="115" t="e">
        <f>'4 kiad2011'!#REF!</f>
        <v>#REF!</v>
      </c>
      <c r="H28" s="115" t="e">
        <f>'4 kiad2011'!#REF!</f>
        <v>#REF!</v>
      </c>
      <c r="I28" s="116" t="e">
        <f>'4 kiad2011'!#REF!</f>
        <v>#REF!</v>
      </c>
      <c r="J28" s="118" t="e">
        <f>'4 kiad2011'!#REF!</f>
        <v>#REF!</v>
      </c>
      <c r="K28" s="119" t="e">
        <f>'4 kiad2011'!#REF!</f>
        <v>#REF!</v>
      </c>
      <c r="L28" s="119" t="e">
        <f>'4 kiad2011'!#REF!</f>
        <v>#REF!</v>
      </c>
      <c r="M28" s="119" t="e">
        <f>'4 kiad2011'!#REF!</f>
        <v>#REF!</v>
      </c>
      <c r="N28" s="120" t="e">
        <f>'4 kiad2011'!#REF!</f>
        <v>#REF!</v>
      </c>
    </row>
    <row r="29" spans="1:14" s="111" customFormat="1" ht="12.75" customHeight="1" hidden="1">
      <c r="A29" s="113"/>
      <c r="B29" s="23" t="s">
        <v>17</v>
      </c>
      <c r="C29" s="114" t="e">
        <f>'4 kiad2011'!#REF!</f>
        <v>#REF!</v>
      </c>
      <c r="D29" s="115" t="e">
        <f>'4 kiad2011'!#REF!</f>
        <v>#REF!</v>
      </c>
      <c r="E29" s="116" t="e">
        <f>'4 kiad2011'!#REF!</f>
        <v>#REF!</v>
      </c>
      <c r="F29" s="121" t="e">
        <f>'4 kiad2011'!#REF!</f>
        <v>#REF!</v>
      </c>
      <c r="G29" s="115" t="e">
        <f>'4 kiad2011'!#REF!</f>
        <v>#REF!</v>
      </c>
      <c r="H29" s="115" t="e">
        <f>'4 kiad2011'!#REF!</f>
        <v>#REF!</v>
      </c>
      <c r="I29" s="116" t="e">
        <f>'4 kiad2011'!#REF!</f>
        <v>#REF!</v>
      </c>
      <c r="J29" s="122" t="e">
        <f>'4 kiad2011'!#REF!</f>
        <v>#REF!</v>
      </c>
      <c r="K29" s="115" t="e">
        <f>'4 kiad2011'!#REF!</f>
        <v>#REF!</v>
      </c>
      <c r="L29" s="115" t="e">
        <f>'4 kiad2011'!#REF!</f>
        <v>#REF!</v>
      </c>
      <c r="M29" s="115" t="e">
        <f>'4 kiad2011'!#REF!</f>
        <v>#REF!</v>
      </c>
      <c r="N29" s="123" t="e">
        <f>'4 kiad2011'!#REF!</f>
        <v>#REF!</v>
      </c>
    </row>
    <row r="30" spans="1:14" s="111" customFormat="1" ht="12.75" customHeight="1" hidden="1">
      <c r="A30" s="113"/>
      <c r="B30" s="28" t="s">
        <v>18</v>
      </c>
      <c r="C30" s="124" t="e">
        <f aca="true" t="shared" si="5" ref="C30:N30">IF(C29&gt;0,C28/C29,0)</f>
        <v>#REF!</v>
      </c>
      <c r="D30" s="125" t="e">
        <f t="shared" si="5"/>
        <v>#REF!</v>
      </c>
      <c r="E30" s="126" t="e">
        <f t="shared" si="5"/>
        <v>#REF!</v>
      </c>
      <c r="F30" s="138" t="e">
        <f t="shared" si="5"/>
        <v>#REF!</v>
      </c>
      <c r="G30" s="129" t="e">
        <f t="shared" si="5"/>
        <v>#REF!</v>
      </c>
      <c r="H30" s="128" t="e">
        <f t="shared" si="5"/>
        <v>#REF!</v>
      </c>
      <c r="I30" s="130" t="e">
        <f t="shared" si="5"/>
        <v>#REF!</v>
      </c>
      <c r="J30" s="125" t="e">
        <f t="shared" si="5"/>
        <v>#REF!</v>
      </c>
      <c r="K30" s="128" t="e">
        <f t="shared" si="5"/>
        <v>#REF!</v>
      </c>
      <c r="L30" s="128" t="e">
        <f t="shared" si="5"/>
        <v>#REF!</v>
      </c>
      <c r="M30" s="128" t="e">
        <f t="shared" si="5"/>
        <v>#REF!</v>
      </c>
      <c r="N30" s="130" t="e">
        <f t="shared" si="5"/>
        <v>#REF!</v>
      </c>
    </row>
    <row r="31" spans="1:14" s="111" customFormat="1" ht="17.25" customHeight="1">
      <c r="A31" s="113"/>
      <c r="B31" s="608" t="s">
        <v>24</v>
      </c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</row>
    <row r="32" spans="1:14" s="111" customFormat="1" ht="18" customHeight="1">
      <c r="A32" s="113"/>
      <c r="B32" s="18" t="s">
        <v>16</v>
      </c>
      <c r="C32" s="114" t="e">
        <f>'4 kiad2011'!#REF!</f>
        <v>#REF!</v>
      </c>
      <c r="D32" s="115" t="e">
        <f>'4 kiad2011'!#REF!</f>
        <v>#REF!</v>
      </c>
      <c r="E32" s="116" t="e">
        <f>'4 kiad2011'!#REF!</f>
        <v>#REF!</v>
      </c>
      <c r="F32" s="117" t="e">
        <f>'4 kiad2011'!#REF!</f>
        <v>#REF!</v>
      </c>
      <c r="G32" s="115" t="e">
        <f>'4 kiad2011'!#REF!</f>
        <v>#REF!</v>
      </c>
      <c r="H32" s="115" t="e">
        <f>'4 kiad2011'!#REF!</f>
        <v>#REF!</v>
      </c>
      <c r="I32" s="116" t="e">
        <f>'4 kiad2011'!#REF!</f>
        <v>#REF!</v>
      </c>
      <c r="J32" s="118" t="e">
        <f>'4 kiad2011'!#REF!</f>
        <v>#REF!</v>
      </c>
      <c r="K32" s="119" t="e">
        <f>'4 kiad2011'!#REF!</f>
        <v>#REF!</v>
      </c>
      <c r="L32" s="119" t="e">
        <f>'4 kiad2011'!#REF!</f>
        <v>#REF!</v>
      </c>
      <c r="M32" s="119" t="e">
        <f>'4 kiad2011'!#REF!</f>
        <v>#REF!</v>
      </c>
      <c r="N32" s="120" t="e">
        <f>'4 kiad2011'!#REF!</f>
        <v>#REF!</v>
      </c>
    </row>
    <row r="33" spans="1:14" s="111" customFormat="1" ht="12.75" customHeight="1" hidden="1">
      <c r="A33" s="113"/>
      <c r="B33" s="23" t="s">
        <v>17</v>
      </c>
      <c r="C33" s="114" t="e">
        <f>'4 kiad2011'!#REF!</f>
        <v>#REF!</v>
      </c>
      <c r="D33" s="115" t="e">
        <f>'4 kiad2011'!#REF!</f>
        <v>#REF!</v>
      </c>
      <c r="E33" s="116" t="e">
        <f>'4 kiad2011'!#REF!</f>
        <v>#REF!</v>
      </c>
      <c r="F33" s="121" t="e">
        <f>'4 kiad2011'!#REF!</f>
        <v>#REF!</v>
      </c>
      <c r="G33" s="115" t="e">
        <f>'4 kiad2011'!#REF!</f>
        <v>#REF!</v>
      </c>
      <c r="H33" s="115" t="e">
        <f>'4 kiad2011'!#REF!</f>
        <v>#REF!</v>
      </c>
      <c r="I33" s="116" t="e">
        <f>'4 kiad2011'!#REF!</f>
        <v>#REF!</v>
      </c>
      <c r="J33" s="122" t="e">
        <f>'4 kiad2011'!#REF!</f>
        <v>#REF!</v>
      </c>
      <c r="K33" s="115" t="e">
        <f>'4 kiad2011'!#REF!</f>
        <v>#REF!</v>
      </c>
      <c r="L33" s="115" t="e">
        <f>'4 kiad2011'!#REF!</f>
        <v>#REF!</v>
      </c>
      <c r="M33" s="115" t="e">
        <f>'4 kiad2011'!#REF!</f>
        <v>#REF!</v>
      </c>
      <c r="N33" s="123" t="e">
        <f>'4 kiad2011'!#REF!</f>
        <v>#REF!</v>
      </c>
    </row>
    <row r="34" spans="1:14" s="111" customFormat="1" ht="12.75" customHeight="1" hidden="1">
      <c r="A34" s="113"/>
      <c r="B34" s="28" t="s">
        <v>18</v>
      </c>
      <c r="C34" s="124" t="e">
        <f aca="true" t="shared" si="6" ref="C34:N34">IF(C33&gt;0,C32/C33,0)</f>
        <v>#REF!</v>
      </c>
      <c r="D34" s="125" t="e">
        <f t="shared" si="6"/>
        <v>#REF!</v>
      </c>
      <c r="E34" s="126" t="e">
        <f t="shared" si="6"/>
        <v>#REF!</v>
      </c>
      <c r="F34" s="138" t="e">
        <f t="shared" si="6"/>
        <v>#REF!</v>
      </c>
      <c r="G34" s="129" t="e">
        <f t="shared" si="6"/>
        <v>#REF!</v>
      </c>
      <c r="H34" s="128" t="e">
        <f t="shared" si="6"/>
        <v>#REF!</v>
      </c>
      <c r="I34" s="130" t="e">
        <f t="shared" si="6"/>
        <v>#REF!</v>
      </c>
      <c r="J34" s="125" t="e">
        <f t="shared" si="6"/>
        <v>#REF!</v>
      </c>
      <c r="K34" s="128" t="e">
        <f t="shared" si="6"/>
        <v>#REF!</v>
      </c>
      <c r="L34" s="128" t="e">
        <f t="shared" si="6"/>
        <v>#REF!</v>
      </c>
      <c r="M34" s="128" t="e">
        <f t="shared" si="6"/>
        <v>#REF!</v>
      </c>
      <c r="N34" s="130" t="e">
        <f t="shared" si="6"/>
        <v>#REF!</v>
      </c>
    </row>
    <row r="35" spans="1:14" s="111" customFormat="1" ht="18" customHeight="1">
      <c r="A35" s="113"/>
      <c r="B35" s="608" t="s">
        <v>25</v>
      </c>
      <c r="C35" s="608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</row>
    <row r="36" spans="1:14" s="111" customFormat="1" ht="18" customHeight="1">
      <c r="A36" s="113"/>
      <c r="B36" s="18" t="s">
        <v>16</v>
      </c>
      <c r="C36" s="114" t="e">
        <f>'4 kiad2011'!#REF!</f>
        <v>#REF!</v>
      </c>
      <c r="D36" s="115" t="e">
        <f>'4 kiad2011'!#REF!</f>
        <v>#REF!</v>
      </c>
      <c r="E36" s="116" t="e">
        <f>'4 kiad2011'!#REF!</f>
        <v>#REF!</v>
      </c>
      <c r="F36" s="117" t="e">
        <f>'4 kiad2011'!#REF!</f>
        <v>#REF!</v>
      </c>
      <c r="G36" s="115" t="e">
        <f>'4 kiad2011'!#REF!</f>
        <v>#REF!</v>
      </c>
      <c r="H36" s="115" t="e">
        <f>'4 kiad2011'!#REF!</f>
        <v>#REF!</v>
      </c>
      <c r="I36" s="116" t="e">
        <f>'4 kiad2011'!#REF!</f>
        <v>#REF!</v>
      </c>
      <c r="J36" s="118" t="e">
        <f>'4 kiad2011'!#REF!</f>
        <v>#REF!</v>
      </c>
      <c r="K36" s="119" t="e">
        <f>'4 kiad2011'!#REF!</f>
        <v>#REF!</v>
      </c>
      <c r="L36" s="119" t="e">
        <f>'4 kiad2011'!#REF!</f>
        <v>#REF!</v>
      </c>
      <c r="M36" s="119" t="e">
        <f>'4 kiad2011'!#REF!</f>
        <v>#REF!</v>
      </c>
      <c r="N36" s="120" t="e">
        <f>'4 kiad2011'!#REF!</f>
        <v>#REF!</v>
      </c>
    </row>
    <row r="37" spans="1:14" s="111" customFormat="1" ht="12.75" customHeight="1" hidden="1">
      <c r="A37" s="113"/>
      <c r="B37" s="23" t="s">
        <v>17</v>
      </c>
      <c r="C37" s="114" t="e">
        <f>'4 kiad2011'!#REF!</f>
        <v>#REF!</v>
      </c>
      <c r="D37" s="115" t="e">
        <f>'4 kiad2011'!#REF!</f>
        <v>#REF!</v>
      </c>
      <c r="E37" s="116" t="e">
        <f>'4 kiad2011'!#REF!</f>
        <v>#REF!</v>
      </c>
      <c r="F37" s="121" t="e">
        <f>'4 kiad2011'!#REF!</f>
        <v>#REF!</v>
      </c>
      <c r="G37" s="115" t="e">
        <f>'4 kiad2011'!#REF!</f>
        <v>#REF!</v>
      </c>
      <c r="H37" s="115" t="e">
        <f>'4 kiad2011'!#REF!</f>
        <v>#REF!</v>
      </c>
      <c r="I37" s="116" t="e">
        <f>'4 kiad2011'!#REF!</f>
        <v>#REF!</v>
      </c>
      <c r="J37" s="122" t="e">
        <f>'4 kiad2011'!#REF!</f>
        <v>#REF!</v>
      </c>
      <c r="K37" s="115" t="e">
        <f>'4 kiad2011'!#REF!</f>
        <v>#REF!</v>
      </c>
      <c r="L37" s="115" t="e">
        <f>'4 kiad2011'!#REF!</f>
        <v>#REF!</v>
      </c>
      <c r="M37" s="115" t="e">
        <f>'4 kiad2011'!#REF!</f>
        <v>#REF!</v>
      </c>
      <c r="N37" s="123" t="e">
        <f>'4 kiad2011'!#REF!</f>
        <v>#REF!</v>
      </c>
    </row>
    <row r="38" spans="1:14" s="111" customFormat="1" ht="12.75" customHeight="1" hidden="1">
      <c r="A38" s="113"/>
      <c r="B38" s="28" t="s">
        <v>18</v>
      </c>
      <c r="C38" s="124" t="e">
        <f aca="true" t="shared" si="7" ref="C38:N38">IF(C37&gt;0,C36/C37,0)</f>
        <v>#REF!</v>
      </c>
      <c r="D38" s="125" t="e">
        <f t="shared" si="7"/>
        <v>#REF!</v>
      </c>
      <c r="E38" s="126" t="e">
        <f t="shared" si="7"/>
        <v>#REF!</v>
      </c>
      <c r="F38" s="138" t="e">
        <f t="shared" si="7"/>
        <v>#REF!</v>
      </c>
      <c r="G38" s="129" t="e">
        <f t="shared" si="7"/>
        <v>#REF!</v>
      </c>
      <c r="H38" s="128" t="e">
        <f t="shared" si="7"/>
        <v>#REF!</v>
      </c>
      <c r="I38" s="130" t="e">
        <f t="shared" si="7"/>
        <v>#REF!</v>
      </c>
      <c r="J38" s="125" t="e">
        <f t="shared" si="7"/>
        <v>#REF!</v>
      </c>
      <c r="K38" s="128" t="e">
        <f t="shared" si="7"/>
        <v>#REF!</v>
      </c>
      <c r="L38" s="128" t="e">
        <f t="shared" si="7"/>
        <v>#REF!</v>
      </c>
      <c r="M38" s="128" t="e">
        <f t="shared" si="7"/>
        <v>#REF!</v>
      </c>
      <c r="N38" s="130" t="e">
        <f t="shared" si="7"/>
        <v>#REF!</v>
      </c>
    </row>
    <row r="39" spans="1:14" s="111" customFormat="1" ht="18" customHeight="1">
      <c r="A39" s="113"/>
      <c r="B39" s="609" t="s">
        <v>26</v>
      </c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</row>
    <row r="40" spans="1:14" s="111" customFormat="1" ht="18" customHeight="1">
      <c r="A40" s="113"/>
      <c r="B40" s="39" t="s">
        <v>16</v>
      </c>
      <c r="C40" s="140" t="e">
        <f>'4 kiad2011'!#REF!</f>
        <v>#REF!</v>
      </c>
      <c r="D40" s="141" t="e">
        <f>'4 kiad2011'!#REF!</f>
        <v>#REF!</v>
      </c>
      <c r="E40" s="142" t="e">
        <f>'4 kiad2011'!#REF!</f>
        <v>#REF!</v>
      </c>
      <c r="F40" s="143" t="e">
        <f>'4 kiad2011'!#REF!</f>
        <v>#REF!</v>
      </c>
      <c r="G40" s="141" t="e">
        <f>'4 kiad2011'!#REF!</f>
        <v>#REF!</v>
      </c>
      <c r="H40" s="141" t="e">
        <f>'4 kiad2011'!#REF!</f>
        <v>#REF!</v>
      </c>
      <c r="I40" s="144" t="e">
        <f>'4 kiad2011'!#REF!</f>
        <v>#REF!</v>
      </c>
      <c r="J40" s="118" t="e">
        <f>'4 kiad2011'!#REF!</f>
        <v>#REF!</v>
      </c>
      <c r="K40" s="119" t="e">
        <f>'4 kiad2011'!#REF!</f>
        <v>#REF!</v>
      </c>
      <c r="L40" s="119" t="e">
        <f>'4 kiad2011'!#REF!</f>
        <v>#REF!</v>
      </c>
      <c r="M40" s="119" t="e">
        <f>'4 kiad2011'!#REF!</f>
        <v>#REF!</v>
      </c>
      <c r="N40" s="120" t="e">
        <f>'4 kiad2011'!#REF!</f>
        <v>#REF!</v>
      </c>
    </row>
    <row r="41" spans="1:14" s="111" customFormat="1" ht="12.75" customHeight="1" hidden="1">
      <c r="A41" s="113"/>
      <c r="B41" s="44" t="s">
        <v>17</v>
      </c>
      <c r="C41" s="114" t="e">
        <f>'4 kiad2011'!#REF!</f>
        <v>#REF!</v>
      </c>
      <c r="D41" s="115" t="e">
        <f>'4 kiad2011'!#REF!</f>
        <v>#REF!</v>
      </c>
      <c r="E41" s="116" t="e">
        <f>'4 kiad2011'!#REF!</f>
        <v>#REF!</v>
      </c>
      <c r="F41" s="121" t="e">
        <f>'4 kiad2011'!#REF!</f>
        <v>#REF!</v>
      </c>
      <c r="G41" s="115" t="e">
        <f>'4 kiad2011'!#REF!</f>
        <v>#REF!</v>
      </c>
      <c r="H41" s="115" t="e">
        <f>'4 kiad2011'!#REF!</f>
        <v>#REF!</v>
      </c>
      <c r="I41" s="116" t="e">
        <f>'4 kiad2011'!#REF!</f>
        <v>#REF!</v>
      </c>
      <c r="J41" s="122" t="e">
        <f>'4 kiad2011'!#REF!</f>
        <v>#REF!</v>
      </c>
      <c r="K41" s="115" t="e">
        <f>'4 kiad2011'!#REF!</f>
        <v>#REF!</v>
      </c>
      <c r="L41" s="115" t="e">
        <f>'4 kiad2011'!#REF!</f>
        <v>#REF!</v>
      </c>
      <c r="M41" s="115" t="e">
        <f>'4 kiad2011'!#REF!</f>
        <v>#REF!</v>
      </c>
      <c r="N41" s="123" t="e">
        <f>'4 kiad2011'!#REF!</f>
        <v>#REF!</v>
      </c>
    </row>
    <row r="42" spans="1:14" s="111" customFormat="1" ht="12.75" customHeight="1" hidden="1">
      <c r="A42" s="113"/>
      <c r="B42" s="28" t="s">
        <v>18</v>
      </c>
      <c r="C42" s="124" t="e">
        <f aca="true" t="shared" si="8" ref="C42:N42">IF(C41&gt;0,C40/C41,0)</f>
        <v>#REF!</v>
      </c>
      <c r="D42" s="125" t="e">
        <f t="shared" si="8"/>
        <v>#REF!</v>
      </c>
      <c r="E42" s="126" t="e">
        <f t="shared" si="8"/>
        <v>#REF!</v>
      </c>
      <c r="F42" s="138" t="e">
        <f t="shared" si="8"/>
        <v>#REF!</v>
      </c>
      <c r="G42" s="129" t="e">
        <f t="shared" si="8"/>
        <v>#REF!</v>
      </c>
      <c r="H42" s="128" t="e">
        <f t="shared" si="8"/>
        <v>#REF!</v>
      </c>
      <c r="I42" s="130" t="e">
        <f t="shared" si="8"/>
        <v>#REF!</v>
      </c>
      <c r="J42" s="125" t="e">
        <f t="shared" si="8"/>
        <v>#REF!</v>
      </c>
      <c r="K42" s="128" t="e">
        <f t="shared" si="8"/>
        <v>#REF!</v>
      </c>
      <c r="L42" s="128" t="e">
        <f t="shared" si="8"/>
        <v>#REF!</v>
      </c>
      <c r="M42" s="128" t="e">
        <f t="shared" si="8"/>
        <v>#REF!</v>
      </c>
      <c r="N42" s="130" t="e">
        <f t="shared" si="8"/>
        <v>#REF!</v>
      </c>
    </row>
    <row r="43" spans="1:14" s="111" customFormat="1" ht="12" customHeight="1">
      <c r="A43" s="145"/>
      <c r="B43" s="146"/>
      <c r="C43" s="147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/>
    </row>
    <row r="44" spans="1:14" s="111" customFormat="1" ht="23.25" customHeight="1">
      <c r="A44" s="595" t="s">
        <v>27</v>
      </c>
      <c r="B44" s="595"/>
      <c r="C44" s="140" t="e">
        <f>D44+E44+G44+H44+I44+J44+K44+L44+M44+N44</f>
        <v>#REF!</v>
      </c>
      <c r="D44" s="150" t="e">
        <f aca="true" t="shared" si="9" ref="D44:N44">D8+D12+D16+D20+D24+D28+D32+D36+D40</f>
        <v>#REF!</v>
      </c>
      <c r="E44" s="151" t="e">
        <f t="shared" si="9"/>
        <v>#REF!</v>
      </c>
      <c r="F44" s="140" t="e">
        <f t="shared" si="9"/>
        <v>#REF!</v>
      </c>
      <c r="G44" s="152" t="e">
        <f t="shared" si="9"/>
        <v>#REF!</v>
      </c>
      <c r="H44" s="153" t="e">
        <f t="shared" si="9"/>
        <v>#REF!</v>
      </c>
      <c r="I44" s="154" t="e">
        <f t="shared" si="9"/>
        <v>#REF!</v>
      </c>
      <c r="J44" s="150" t="e">
        <f t="shared" si="9"/>
        <v>#REF!</v>
      </c>
      <c r="K44" s="153" t="e">
        <f t="shared" si="9"/>
        <v>#REF!</v>
      </c>
      <c r="L44" s="153" t="e">
        <f t="shared" si="9"/>
        <v>#REF!</v>
      </c>
      <c r="M44" s="153" t="e">
        <f t="shared" si="9"/>
        <v>#REF!</v>
      </c>
      <c r="N44" s="154" t="e">
        <f t="shared" si="9"/>
        <v>#REF!</v>
      </c>
    </row>
    <row r="45" spans="1:14" s="111" customFormat="1" ht="12.75" customHeight="1" hidden="1">
      <c r="A45" s="590" t="s">
        <v>28</v>
      </c>
      <c r="B45" s="590"/>
      <c r="C45" s="155" t="e">
        <f>D45+E45+G45+H45+I45+J45+K45+L45+M45+N45</f>
        <v>#REF!</v>
      </c>
      <c r="D45" s="156" t="e">
        <f aca="true" t="shared" si="10" ref="D45:N45">D9+D13+D17+D21+D25+D29+D33+D37+D41</f>
        <v>#REF!</v>
      </c>
      <c r="E45" s="157" t="e">
        <f t="shared" si="10"/>
        <v>#REF!</v>
      </c>
      <c r="F45" s="158" t="e">
        <f t="shared" si="10"/>
        <v>#REF!</v>
      </c>
      <c r="G45" s="159" t="e">
        <f t="shared" si="10"/>
        <v>#REF!</v>
      </c>
      <c r="H45" s="160" t="e">
        <f t="shared" si="10"/>
        <v>#REF!</v>
      </c>
      <c r="I45" s="161" t="e">
        <f t="shared" si="10"/>
        <v>#REF!</v>
      </c>
      <c r="J45" s="156" t="e">
        <f t="shared" si="10"/>
        <v>#REF!</v>
      </c>
      <c r="K45" s="160" t="e">
        <f t="shared" si="10"/>
        <v>#REF!</v>
      </c>
      <c r="L45" s="160" t="e">
        <f t="shared" si="10"/>
        <v>#REF!</v>
      </c>
      <c r="M45" s="160" t="e">
        <f t="shared" si="10"/>
        <v>#REF!</v>
      </c>
      <c r="N45" s="161" t="e">
        <f t="shared" si="10"/>
        <v>#REF!</v>
      </c>
    </row>
    <row r="46" spans="1:14" s="111" customFormat="1" ht="12" customHeight="1">
      <c r="A46" s="162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5"/>
    </row>
    <row r="47" spans="1:14" s="111" customFormat="1" ht="21" customHeight="1">
      <c r="A47" s="606" t="s">
        <v>29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</row>
    <row r="48" spans="1:14" s="111" customFormat="1" ht="18" customHeight="1">
      <c r="A48" s="112"/>
      <c r="B48" s="608" t="s">
        <v>30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</row>
    <row r="49" spans="1:14" s="111" customFormat="1" ht="18" customHeight="1">
      <c r="A49" s="113"/>
      <c r="B49" s="18" t="s">
        <v>16</v>
      </c>
      <c r="C49" s="114" t="e">
        <f>'4 kiad2011'!#REF!</f>
        <v>#REF!</v>
      </c>
      <c r="D49" s="115" t="e">
        <f>'4 kiad2011'!#REF!</f>
        <v>#REF!</v>
      </c>
      <c r="E49" s="116" t="e">
        <f>'4 kiad2011'!#REF!</f>
        <v>#REF!</v>
      </c>
      <c r="F49" s="117" t="e">
        <f>'4 kiad2011'!#REF!</f>
        <v>#REF!</v>
      </c>
      <c r="G49" s="115" t="e">
        <f>'4 kiad2011'!#REF!</f>
        <v>#REF!</v>
      </c>
      <c r="H49" s="115" t="e">
        <f>'4 kiad2011'!#REF!</f>
        <v>#REF!</v>
      </c>
      <c r="I49" s="116" t="e">
        <f>'4 kiad2011'!#REF!</f>
        <v>#REF!</v>
      </c>
      <c r="J49" s="118" t="e">
        <f>'4 kiad2011'!#REF!</f>
        <v>#REF!</v>
      </c>
      <c r="K49" s="119" t="e">
        <f>'4 kiad2011'!#REF!</f>
        <v>#REF!</v>
      </c>
      <c r="L49" s="119" t="e">
        <f>'4 kiad2011'!#REF!</f>
        <v>#REF!</v>
      </c>
      <c r="M49" s="119" t="e">
        <f>'4 kiad2011'!#REF!</f>
        <v>#REF!</v>
      </c>
      <c r="N49" s="120" t="e">
        <f>'4 kiad2011'!#REF!</f>
        <v>#REF!</v>
      </c>
    </row>
    <row r="50" spans="1:14" s="111" customFormat="1" ht="12.75" customHeight="1" hidden="1">
      <c r="A50" s="113"/>
      <c r="B50" s="23" t="s">
        <v>17</v>
      </c>
      <c r="C50" s="114" t="e">
        <f>'4 kiad2011'!#REF!</f>
        <v>#REF!</v>
      </c>
      <c r="D50" s="115" t="e">
        <f>'4 kiad2011'!#REF!</f>
        <v>#REF!</v>
      </c>
      <c r="E50" s="116" t="e">
        <f>'4 kiad2011'!#REF!</f>
        <v>#REF!</v>
      </c>
      <c r="F50" s="121" t="e">
        <f>'4 kiad2011'!#REF!</f>
        <v>#REF!</v>
      </c>
      <c r="G50" s="115" t="e">
        <f>'4 kiad2011'!#REF!</f>
        <v>#REF!</v>
      </c>
      <c r="H50" s="115" t="e">
        <f>'4 kiad2011'!#REF!</f>
        <v>#REF!</v>
      </c>
      <c r="I50" s="116" t="e">
        <f>'4 kiad2011'!#REF!</f>
        <v>#REF!</v>
      </c>
      <c r="J50" s="122" t="e">
        <f>'4 kiad2011'!#REF!</f>
        <v>#REF!</v>
      </c>
      <c r="K50" s="115" t="e">
        <f>'4 kiad2011'!#REF!</f>
        <v>#REF!</v>
      </c>
      <c r="L50" s="115" t="e">
        <f>'4 kiad2011'!#REF!</f>
        <v>#REF!</v>
      </c>
      <c r="M50" s="115" t="e">
        <f>'4 kiad2011'!#REF!</f>
        <v>#REF!</v>
      </c>
      <c r="N50" s="123" t="e">
        <f>'4 kiad2011'!#REF!</f>
        <v>#REF!</v>
      </c>
    </row>
    <row r="51" spans="1:14" s="111" customFormat="1" ht="12.75" customHeight="1" hidden="1">
      <c r="A51" s="113"/>
      <c r="B51" s="28" t="s">
        <v>18</v>
      </c>
      <c r="C51" s="124" t="e">
        <f aca="true" t="shared" si="11" ref="C51:N51">IF(C50&gt;0,C49/C50,0)</f>
        <v>#REF!</v>
      </c>
      <c r="D51" s="125" t="e">
        <f t="shared" si="11"/>
        <v>#REF!</v>
      </c>
      <c r="E51" s="126" t="e">
        <f t="shared" si="11"/>
        <v>#REF!</v>
      </c>
      <c r="F51" s="138" t="e">
        <f t="shared" si="11"/>
        <v>#REF!</v>
      </c>
      <c r="G51" s="129" t="e">
        <f t="shared" si="11"/>
        <v>#REF!</v>
      </c>
      <c r="H51" s="128" t="e">
        <f t="shared" si="11"/>
        <v>#REF!</v>
      </c>
      <c r="I51" s="130" t="e">
        <f t="shared" si="11"/>
        <v>#REF!</v>
      </c>
      <c r="J51" s="125" t="e">
        <f t="shared" si="11"/>
        <v>#REF!</v>
      </c>
      <c r="K51" s="128" t="e">
        <f t="shared" si="11"/>
        <v>#REF!</v>
      </c>
      <c r="L51" s="128" t="e">
        <f t="shared" si="11"/>
        <v>#REF!</v>
      </c>
      <c r="M51" s="128" t="e">
        <f t="shared" si="11"/>
        <v>#REF!</v>
      </c>
      <c r="N51" s="130" t="e">
        <f t="shared" si="11"/>
        <v>#REF!</v>
      </c>
    </row>
    <row r="52" spans="1:14" s="111" customFormat="1" ht="18" customHeight="1">
      <c r="A52" s="113"/>
      <c r="B52" s="608" t="s">
        <v>31</v>
      </c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</row>
    <row r="53" spans="1:14" s="111" customFormat="1" ht="18" customHeight="1">
      <c r="A53" s="113"/>
      <c r="B53" s="18" t="s">
        <v>16</v>
      </c>
      <c r="C53" s="114" t="e">
        <f>'4 kiad2011'!#REF!</f>
        <v>#REF!</v>
      </c>
      <c r="D53" s="115" t="e">
        <f>'4 kiad2011'!#REF!</f>
        <v>#REF!</v>
      </c>
      <c r="E53" s="116" t="e">
        <f>'4 kiad2011'!#REF!</f>
        <v>#REF!</v>
      </c>
      <c r="F53" s="117" t="e">
        <f>'4 kiad2011'!#REF!</f>
        <v>#REF!</v>
      </c>
      <c r="G53" s="115" t="e">
        <f>'4 kiad2011'!#REF!</f>
        <v>#REF!</v>
      </c>
      <c r="H53" s="115" t="e">
        <f>'4 kiad2011'!#REF!</f>
        <v>#REF!</v>
      </c>
      <c r="I53" s="116" t="e">
        <f>'4 kiad2011'!#REF!</f>
        <v>#REF!</v>
      </c>
      <c r="J53" s="118" t="e">
        <f>'4 kiad2011'!#REF!</f>
        <v>#REF!</v>
      </c>
      <c r="K53" s="119" t="e">
        <f>'4 kiad2011'!#REF!</f>
        <v>#REF!</v>
      </c>
      <c r="L53" s="119" t="e">
        <f>'4 kiad2011'!#REF!</f>
        <v>#REF!</v>
      </c>
      <c r="M53" s="119" t="e">
        <f>'4 kiad2011'!#REF!</f>
        <v>#REF!</v>
      </c>
      <c r="N53" s="120" t="e">
        <f>'4 kiad2011'!#REF!</f>
        <v>#REF!</v>
      </c>
    </row>
    <row r="54" spans="1:14" s="111" customFormat="1" ht="12.75" customHeight="1" hidden="1">
      <c r="A54" s="113"/>
      <c r="B54" s="23" t="s">
        <v>17</v>
      </c>
      <c r="C54" s="114" t="e">
        <f>'4 kiad2011'!#REF!</f>
        <v>#REF!</v>
      </c>
      <c r="D54" s="115" t="e">
        <f>'4 kiad2011'!#REF!</f>
        <v>#REF!</v>
      </c>
      <c r="E54" s="116" t="e">
        <f>'4 kiad2011'!#REF!</f>
        <v>#REF!</v>
      </c>
      <c r="F54" s="121" t="e">
        <f>'4 kiad2011'!#REF!</f>
        <v>#REF!</v>
      </c>
      <c r="G54" s="115" t="e">
        <f>'4 kiad2011'!#REF!</f>
        <v>#REF!</v>
      </c>
      <c r="H54" s="115" t="e">
        <f>'4 kiad2011'!#REF!</f>
        <v>#REF!</v>
      </c>
      <c r="I54" s="116" t="e">
        <f>'4 kiad2011'!#REF!</f>
        <v>#REF!</v>
      </c>
      <c r="J54" s="122" t="e">
        <f>'4 kiad2011'!#REF!</f>
        <v>#REF!</v>
      </c>
      <c r="K54" s="115" t="e">
        <f>'4 kiad2011'!#REF!</f>
        <v>#REF!</v>
      </c>
      <c r="L54" s="115" t="e">
        <f>'4 kiad2011'!#REF!</f>
        <v>#REF!</v>
      </c>
      <c r="M54" s="115" t="e">
        <f>'4 kiad2011'!#REF!</f>
        <v>#REF!</v>
      </c>
      <c r="N54" s="123" t="e">
        <f>'4 kiad2011'!#REF!</f>
        <v>#REF!</v>
      </c>
    </row>
    <row r="55" spans="1:14" s="111" customFormat="1" ht="12.75" customHeight="1" hidden="1">
      <c r="A55" s="145"/>
      <c r="B55" s="28" t="s">
        <v>18</v>
      </c>
      <c r="C55" s="124" t="e">
        <f aca="true" t="shared" si="12" ref="C55:N55">IF(C54&gt;0,C53/C54,0)</f>
        <v>#REF!</v>
      </c>
      <c r="D55" s="125" t="e">
        <f t="shared" si="12"/>
        <v>#REF!</v>
      </c>
      <c r="E55" s="126" t="e">
        <f t="shared" si="12"/>
        <v>#REF!</v>
      </c>
      <c r="F55" s="138" t="e">
        <f t="shared" si="12"/>
        <v>#REF!</v>
      </c>
      <c r="G55" s="129" t="e">
        <f t="shared" si="12"/>
        <v>#REF!</v>
      </c>
      <c r="H55" s="128" t="e">
        <f t="shared" si="12"/>
        <v>#REF!</v>
      </c>
      <c r="I55" s="130" t="e">
        <f t="shared" si="12"/>
        <v>#REF!</v>
      </c>
      <c r="J55" s="125" t="e">
        <f t="shared" si="12"/>
        <v>#REF!</v>
      </c>
      <c r="K55" s="128" t="e">
        <f t="shared" si="12"/>
        <v>#REF!</v>
      </c>
      <c r="L55" s="128" t="e">
        <f t="shared" si="12"/>
        <v>#REF!</v>
      </c>
      <c r="M55" s="128" t="e">
        <f t="shared" si="12"/>
        <v>#REF!</v>
      </c>
      <c r="N55" s="130" t="e">
        <f t="shared" si="12"/>
        <v>#REF!</v>
      </c>
    </row>
    <row r="56" spans="1:14" s="111" customFormat="1" ht="17.25" customHeight="1">
      <c r="A56" s="166"/>
      <c r="B56" s="608" t="s">
        <v>32</v>
      </c>
      <c r="C56" s="608"/>
      <c r="D56" s="608"/>
      <c r="E56" s="608"/>
      <c r="F56" s="608"/>
      <c r="G56" s="608"/>
      <c r="H56" s="608"/>
      <c r="I56" s="608"/>
      <c r="J56" s="608"/>
      <c r="K56" s="608"/>
      <c r="L56" s="608"/>
      <c r="M56" s="608"/>
      <c r="N56" s="608"/>
    </row>
    <row r="57" spans="1:14" s="111" customFormat="1" ht="17.25" customHeight="1">
      <c r="A57" s="166"/>
      <c r="B57" s="18" t="s">
        <v>16</v>
      </c>
      <c r="C57" s="114" t="e">
        <f>'4 kiad2011'!#REF!</f>
        <v>#REF!</v>
      </c>
      <c r="D57" s="115" t="e">
        <f>'4 kiad2011'!#REF!</f>
        <v>#REF!</v>
      </c>
      <c r="E57" s="116" t="e">
        <f>'4 kiad2011'!#REF!</f>
        <v>#REF!</v>
      </c>
      <c r="F57" s="117" t="e">
        <f>'4 kiad2011'!#REF!</f>
        <v>#REF!</v>
      </c>
      <c r="G57" s="115" t="e">
        <f>'4 kiad2011'!#REF!</f>
        <v>#REF!</v>
      </c>
      <c r="H57" s="115" t="e">
        <f>'4 kiad2011'!#REF!</f>
        <v>#REF!</v>
      </c>
      <c r="I57" s="116" t="e">
        <f>'4 kiad2011'!#REF!</f>
        <v>#REF!</v>
      </c>
      <c r="J57" s="118" t="e">
        <f>'4 kiad2011'!#REF!</f>
        <v>#REF!</v>
      </c>
      <c r="K57" s="119" t="e">
        <f>'4 kiad2011'!#REF!</f>
        <v>#REF!</v>
      </c>
      <c r="L57" s="119" t="e">
        <f>'4 kiad2011'!#REF!</f>
        <v>#REF!</v>
      </c>
      <c r="M57" s="119" t="e">
        <f>'4 kiad2011'!#REF!</f>
        <v>#REF!</v>
      </c>
      <c r="N57" s="120" t="e">
        <f>'4 kiad2011'!#REF!</f>
        <v>#REF!</v>
      </c>
    </row>
    <row r="58" spans="1:14" s="111" customFormat="1" ht="12.75" customHeight="1" hidden="1">
      <c r="A58" s="166"/>
      <c r="B58" s="23" t="s">
        <v>17</v>
      </c>
      <c r="C58" s="114" t="e">
        <f>'4 kiad2011'!#REF!</f>
        <v>#REF!</v>
      </c>
      <c r="D58" s="115" t="e">
        <f>'4 kiad2011'!#REF!</f>
        <v>#REF!</v>
      </c>
      <c r="E58" s="116" t="e">
        <f>'4 kiad2011'!#REF!</f>
        <v>#REF!</v>
      </c>
      <c r="F58" s="121" t="e">
        <f>'4 kiad2011'!#REF!</f>
        <v>#REF!</v>
      </c>
      <c r="G58" s="115" t="e">
        <f>'4 kiad2011'!#REF!</f>
        <v>#REF!</v>
      </c>
      <c r="H58" s="115" t="e">
        <f>'4 kiad2011'!#REF!</f>
        <v>#REF!</v>
      </c>
      <c r="I58" s="116" t="e">
        <f>'4 kiad2011'!#REF!</f>
        <v>#REF!</v>
      </c>
      <c r="J58" s="122" t="e">
        <f>'4 kiad2011'!#REF!</f>
        <v>#REF!</v>
      </c>
      <c r="K58" s="115" t="e">
        <f>'4 kiad2011'!#REF!</f>
        <v>#REF!</v>
      </c>
      <c r="L58" s="115" t="e">
        <f>'4 kiad2011'!#REF!</f>
        <v>#REF!</v>
      </c>
      <c r="M58" s="115" t="e">
        <f>'4 kiad2011'!#REF!</f>
        <v>#REF!</v>
      </c>
      <c r="N58" s="123" t="e">
        <f>'4 kiad2011'!#REF!</f>
        <v>#REF!</v>
      </c>
    </row>
    <row r="59" spans="1:14" s="111" customFormat="1" ht="12.75" customHeight="1" hidden="1">
      <c r="A59" s="166"/>
      <c r="B59" s="28" t="s">
        <v>18</v>
      </c>
      <c r="C59" s="124" t="e">
        <f aca="true" t="shared" si="13" ref="C59:N59">IF(C58&gt;0,C57/C58,0)</f>
        <v>#REF!</v>
      </c>
      <c r="D59" s="125" t="e">
        <f t="shared" si="13"/>
        <v>#REF!</v>
      </c>
      <c r="E59" s="126" t="e">
        <f t="shared" si="13"/>
        <v>#REF!</v>
      </c>
      <c r="F59" s="138" t="e">
        <f t="shared" si="13"/>
        <v>#REF!</v>
      </c>
      <c r="G59" s="129" t="e">
        <f t="shared" si="13"/>
        <v>#REF!</v>
      </c>
      <c r="H59" s="128" t="e">
        <f t="shared" si="13"/>
        <v>#REF!</v>
      </c>
      <c r="I59" s="130" t="e">
        <f t="shared" si="13"/>
        <v>#REF!</v>
      </c>
      <c r="J59" s="125" t="e">
        <f t="shared" si="13"/>
        <v>#REF!</v>
      </c>
      <c r="K59" s="128" t="e">
        <f t="shared" si="13"/>
        <v>#REF!</v>
      </c>
      <c r="L59" s="128" t="e">
        <f t="shared" si="13"/>
        <v>#REF!</v>
      </c>
      <c r="M59" s="128" t="e">
        <f t="shared" si="13"/>
        <v>#REF!</v>
      </c>
      <c r="N59" s="130" t="e">
        <f t="shared" si="13"/>
        <v>#REF!</v>
      </c>
    </row>
    <row r="60" spans="1:14" s="111" customFormat="1" ht="17.25" customHeight="1">
      <c r="A60" s="166"/>
      <c r="B60" s="608" t="s">
        <v>33</v>
      </c>
      <c r="C60" s="608"/>
      <c r="D60" s="608"/>
      <c r="E60" s="608"/>
      <c r="F60" s="608"/>
      <c r="G60" s="608"/>
      <c r="H60" s="608"/>
      <c r="I60" s="608"/>
      <c r="J60" s="608"/>
      <c r="K60" s="608"/>
      <c r="L60" s="608"/>
      <c r="M60" s="608"/>
      <c r="N60" s="608"/>
    </row>
    <row r="61" spans="1:14" s="111" customFormat="1" ht="17.25" customHeight="1">
      <c r="A61" s="112"/>
      <c r="B61" s="18" t="s">
        <v>16</v>
      </c>
      <c r="C61" s="114" t="e">
        <f>'4 kiad2011'!#REF!</f>
        <v>#REF!</v>
      </c>
      <c r="D61" s="115" t="e">
        <f>'4 kiad2011'!#REF!</f>
        <v>#REF!</v>
      </c>
      <c r="E61" s="116" t="e">
        <f>'4 kiad2011'!#REF!</f>
        <v>#REF!</v>
      </c>
      <c r="F61" s="117" t="e">
        <f>'4 kiad2011'!#REF!</f>
        <v>#REF!</v>
      </c>
      <c r="G61" s="115" t="e">
        <f>'4 kiad2011'!#REF!</f>
        <v>#REF!</v>
      </c>
      <c r="H61" s="115" t="e">
        <f>'4 kiad2011'!#REF!</f>
        <v>#REF!</v>
      </c>
      <c r="I61" s="116" t="e">
        <f>'4 kiad2011'!#REF!</f>
        <v>#REF!</v>
      </c>
      <c r="J61" s="118" t="e">
        <f>'4 kiad2011'!#REF!</f>
        <v>#REF!</v>
      </c>
      <c r="K61" s="119" t="e">
        <f>'4 kiad2011'!#REF!</f>
        <v>#REF!</v>
      </c>
      <c r="L61" s="119" t="e">
        <f>'4 kiad2011'!#REF!</f>
        <v>#REF!</v>
      </c>
      <c r="M61" s="119" t="e">
        <f>'4 kiad2011'!#REF!</f>
        <v>#REF!</v>
      </c>
      <c r="N61" s="120" t="e">
        <f>'4 kiad2011'!#REF!</f>
        <v>#REF!</v>
      </c>
    </row>
    <row r="62" spans="1:14" s="111" customFormat="1" ht="12.75" customHeight="1" hidden="1">
      <c r="A62" s="113"/>
      <c r="B62" s="23" t="s">
        <v>17</v>
      </c>
      <c r="C62" s="114" t="e">
        <f>'4 kiad2011'!#REF!</f>
        <v>#REF!</v>
      </c>
      <c r="D62" s="115" t="e">
        <f>'4 kiad2011'!#REF!</f>
        <v>#REF!</v>
      </c>
      <c r="E62" s="116" t="e">
        <f>'4 kiad2011'!#REF!</f>
        <v>#REF!</v>
      </c>
      <c r="F62" s="121" t="e">
        <f>'4 kiad2011'!#REF!</f>
        <v>#REF!</v>
      </c>
      <c r="G62" s="115" t="e">
        <f>'4 kiad2011'!#REF!</f>
        <v>#REF!</v>
      </c>
      <c r="H62" s="115" t="e">
        <f>'4 kiad2011'!#REF!</f>
        <v>#REF!</v>
      </c>
      <c r="I62" s="116" t="e">
        <f>'4 kiad2011'!#REF!</f>
        <v>#REF!</v>
      </c>
      <c r="J62" s="122" t="e">
        <f>'4 kiad2011'!#REF!</f>
        <v>#REF!</v>
      </c>
      <c r="K62" s="115" t="e">
        <f>'4 kiad2011'!#REF!</f>
        <v>#REF!</v>
      </c>
      <c r="L62" s="115" t="e">
        <f>'4 kiad2011'!#REF!</f>
        <v>#REF!</v>
      </c>
      <c r="M62" s="115" t="e">
        <f>'4 kiad2011'!#REF!</f>
        <v>#REF!</v>
      </c>
      <c r="N62" s="123" t="e">
        <f>'4 kiad2011'!#REF!</f>
        <v>#REF!</v>
      </c>
    </row>
    <row r="63" spans="1:14" s="111" customFormat="1" ht="12.75" customHeight="1" hidden="1">
      <c r="A63" s="113"/>
      <c r="B63" s="28" t="s">
        <v>18</v>
      </c>
      <c r="C63" s="124" t="e">
        <f aca="true" t="shared" si="14" ref="C63:N63">IF(C62&gt;0,C61/C62,0)</f>
        <v>#REF!</v>
      </c>
      <c r="D63" s="125" t="e">
        <f t="shared" si="14"/>
        <v>#REF!</v>
      </c>
      <c r="E63" s="126" t="e">
        <f t="shared" si="14"/>
        <v>#REF!</v>
      </c>
      <c r="F63" s="138" t="e">
        <f t="shared" si="14"/>
        <v>#REF!</v>
      </c>
      <c r="G63" s="129" t="e">
        <f t="shared" si="14"/>
        <v>#REF!</v>
      </c>
      <c r="H63" s="128" t="e">
        <f t="shared" si="14"/>
        <v>#REF!</v>
      </c>
      <c r="I63" s="130" t="e">
        <f t="shared" si="14"/>
        <v>#REF!</v>
      </c>
      <c r="J63" s="125" t="e">
        <f t="shared" si="14"/>
        <v>#REF!</v>
      </c>
      <c r="K63" s="128" t="e">
        <f t="shared" si="14"/>
        <v>#REF!</v>
      </c>
      <c r="L63" s="128" t="e">
        <f t="shared" si="14"/>
        <v>#REF!</v>
      </c>
      <c r="M63" s="128" t="e">
        <f t="shared" si="14"/>
        <v>#REF!</v>
      </c>
      <c r="N63" s="130" t="e">
        <f t="shared" si="14"/>
        <v>#REF!</v>
      </c>
    </row>
    <row r="64" spans="1:14" s="111" customFormat="1" ht="18" customHeight="1">
      <c r="A64" s="113"/>
      <c r="B64" s="607" t="s">
        <v>34</v>
      </c>
      <c r="C64" s="607"/>
      <c r="D64" s="607"/>
      <c r="E64" s="607"/>
      <c r="F64" s="607"/>
      <c r="G64" s="607"/>
      <c r="H64" s="607"/>
      <c r="I64" s="607"/>
      <c r="J64" s="607"/>
      <c r="K64" s="607"/>
      <c r="L64" s="607"/>
      <c r="M64" s="607"/>
      <c r="N64" s="607"/>
    </row>
    <row r="65" spans="1:14" s="111" customFormat="1" ht="18" customHeight="1">
      <c r="A65" s="113"/>
      <c r="B65" s="39" t="s">
        <v>16</v>
      </c>
      <c r="C65" s="140" t="e">
        <f>'4 kiad2011'!#REF!</f>
        <v>#REF!</v>
      </c>
      <c r="D65" s="141" t="e">
        <f>'4 kiad2011'!#REF!</f>
        <v>#REF!</v>
      </c>
      <c r="E65" s="142" t="e">
        <f>'4 kiad2011'!#REF!</f>
        <v>#REF!</v>
      </c>
      <c r="F65" s="143" t="e">
        <f>'4 kiad2011'!#REF!</f>
        <v>#REF!</v>
      </c>
      <c r="G65" s="141" t="e">
        <f>'4 kiad2011'!#REF!</f>
        <v>#REF!</v>
      </c>
      <c r="H65" s="141" t="e">
        <f>'4 kiad2011'!#REF!</f>
        <v>#REF!</v>
      </c>
      <c r="I65" s="144" t="e">
        <f>'4 kiad2011'!#REF!</f>
        <v>#REF!</v>
      </c>
      <c r="J65" s="167" t="e">
        <f>'4 kiad2011'!#REF!</f>
        <v>#REF!</v>
      </c>
      <c r="K65" s="141" t="e">
        <f>'4 kiad2011'!#REF!</f>
        <v>#REF!</v>
      </c>
      <c r="L65" s="141" t="e">
        <f>'4 kiad2011'!#REF!</f>
        <v>#REF!</v>
      </c>
      <c r="M65" s="141" t="e">
        <f>'4 kiad2011'!#REF!</f>
        <v>#REF!</v>
      </c>
      <c r="N65" s="144" t="e">
        <f>'4 kiad2011'!#REF!</f>
        <v>#REF!</v>
      </c>
    </row>
    <row r="66" spans="1:14" s="111" customFormat="1" ht="12.75" customHeight="1" hidden="1">
      <c r="A66" s="113"/>
      <c r="B66" s="44" t="s">
        <v>17</v>
      </c>
      <c r="C66" s="114" t="e">
        <f>'4 kiad2011'!#REF!</f>
        <v>#REF!</v>
      </c>
      <c r="D66" s="115" t="e">
        <f>'4 kiad2011'!#REF!</f>
        <v>#REF!</v>
      </c>
      <c r="E66" s="116" t="e">
        <f>'4 kiad2011'!#REF!</f>
        <v>#REF!</v>
      </c>
      <c r="F66" s="121" t="e">
        <f>'4 kiad2011'!#REF!</f>
        <v>#REF!</v>
      </c>
      <c r="G66" s="115" t="e">
        <f>'4 kiad2011'!#REF!</f>
        <v>#REF!</v>
      </c>
      <c r="H66" s="115" t="e">
        <f>'4 kiad2011'!#REF!</f>
        <v>#REF!</v>
      </c>
      <c r="I66" s="116" t="e">
        <f>'4 kiad2011'!#REF!</f>
        <v>#REF!</v>
      </c>
      <c r="J66" s="122" t="e">
        <f>'4 kiad2011'!#REF!</f>
        <v>#REF!</v>
      </c>
      <c r="K66" s="115" t="e">
        <f>'4 kiad2011'!#REF!</f>
        <v>#REF!</v>
      </c>
      <c r="L66" s="115" t="e">
        <f>'4 kiad2011'!#REF!</f>
        <v>#REF!</v>
      </c>
      <c r="M66" s="115" t="e">
        <f>'4 kiad2011'!#REF!</f>
        <v>#REF!</v>
      </c>
      <c r="N66" s="123" t="e">
        <f>'4 kiad2011'!#REF!</f>
        <v>#REF!</v>
      </c>
    </row>
    <row r="67" spans="1:14" s="111" customFormat="1" ht="12.75" customHeight="1" hidden="1">
      <c r="A67" s="113"/>
      <c r="B67" s="28" t="s">
        <v>18</v>
      </c>
      <c r="C67" s="124" t="e">
        <f aca="true" t="shared" si="15" ref="C67:N67">IF(C66&gt;0,C65/C66,0)</f>
        <v>#REF!</v>
      </c>
      <c r="D67" s="125" t="e">
        <f t="shared" si="15"/>
        <v>#REF!</v>
      </c>
      <c r="E67" s="126" t="e">
        <f t="shared" si="15"/>
        <v>#REF!</v>
      </c>
      <c r="F67" s="138" t="e">
        <f t="shared" si="15"/>
        <v>#REF!</v>
      </c>
      <c r="G67" s="129" t="e">
        <f t="shared" si="15"/>
        <v>#REF!</v>
      </c>
      <c r="H67" s="128" t="e">
        <f t="shared" si="15"/>
        <v>#REF!</v>
      </c>
      <c r="I67" s="130" t="e">
        <f t="shared" si="15"/>
        <v>#REF!</v>
      </c>
      <c r="J67" s="125" t="e">
        <f t="shared" si="15"/>
        <v>#REF!</v>
      </c>
      <c r="K67" s="128" t="e">
        <f t="shared" si="15"/>
        <v>#REF!</v>
      </c>
      <c r="L67" s="128" t="e">
        <f t="shared" si="15"/>
        <v>#REF!</v>
      </c>
      <c r="M67" s="128" t="e">
        <f t="shared" si="15"/>
        <v>#REF!</v>
      </c>
      <c r="N67" s="130" t="e">
        <f t="shared" si="15"/>
        <v>#REF!</v>
      </c>
    </row>
    <row r="68" spans="1:14" s="111" customFormat="1" ht="12" customHeight="1">
      <c r="A68" s="168"/>
      <c r="B68" s="169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1"/>
    </row>
    <row r="69" spans="1:14" s="111" customFormat="1" ht="24" customHeight="1">
      <c r="A69" s="595" t="s">
        <v>27</v>
      </c>
      <c r="B69" s="595"/>
      <c r="C69" s="140" t="e">
        <f>D69+E69+G69+H69+I69+J69+K69+L69+M69+N69</f>
        <v>#REF!</v>
      </c>
      <c r="D69" s="152" t="e">
        <f>SUM(D49,D53,D57,D61,D65)</f>
        <v>#REF!</v>
      </c>
      <c r="E69" s="151" t="e">
        <f>SUM(E49,E53,E57,E61,E65)</f>
        <v>#REF!</v>
      </c>
      <c r="F69" s="140" t="e">
        <f>F49+F53+F57+F61+F65</f>
        <v>#REF!</v>
      </c>
      <c r="G69" s="152" t="e">
        <f aca="true" t="shared" si="16" ref="G69:N70">SUM(G49,G53,G57,G61,G65)</f>
        <v>#REF!</v>
      </c>
      <c r="H69" s="153" t="e">
        <f t="shared" si="16"/>
        <v>#REF!</v>
      </c>
      <c r="I69" s="154" t="e">
        <f t="shared" si="16"/>
        <v>#REF!</v>
      </c>
      <c r="J69" s="150" t="e">
        <f t="shared" si="16"/>
        <v>#REF!</v>
      </c>
      <c r="K69" s="153" t="e">
        <f t="shared" si="16"/>
        <v>#REF!</v>
      </c>
      <c r="L69" s="153" t="e">
        <f t="shared" si="16"/>
        <v>#REF!</v>
      </c>
      <c r="M69" s="153" t="e">
        <f t="shared" si="16"/>
        <v>#REF!</v>
      </c>
      <c r="N69" s="154" t="e">
        <f t="shared" si="16"/>
        <v>#REF!</v>
      </c>
    </row>
    <row r="70" spans="1:14" s="111" customFormat="1" ht="12.75" customHeight="1" hidden="1">
      <c r="A70" s="590" t="s">
        <v>28</v>
      </c>
      <c r="B70" s="590"/>
      <c r="C70" s="155" t="e">
        <f>D70+E70+G70+H70+I70+J70+K70+L70+M70+N70</f>
        <v>#REF!</v>
      </c>
      <c r="D70" s="159" t="e">
        <f>SUM(D50,D54,D58,D62,D66)</f>
        <v>#REF!</v>
      </c>
      <c r="E70" s="157" t="e">
        <f>SUM(E50,E54,E58,E62,E66)</f>
        <v>#REF!</v>
      </c>
      <c r="F70" s="158" t="e">
        <f>F50+F54+F58+F62+F66</f>
        <v>#REF!</v>
      </c>
      <c r="G70" s="159" t="e">
        <f t="shared" si="16"/>
        <v>#REF!</v>
      </c>
      <c r="H70" s="160" t="e">
        <f t="shared" si="16"/>
        <v>#REF!</v>
      </c>
      <c r="I70" s="161" t="e">
        <f t="shared" si="16"/>
        <v>#REF!</v>
      </c>
      <c r="J70" s="156" t="e">
        <f t="shared" si="16"/>
        <v>#REF!</v>
      </c>
      <c r="K70" s="160" t="e">
        <f t="shared" si="16"/>
        <v>#REF!</v>
      </c>
      <c r="L70" s="160" t="e">
        <f t="shared" si="16"/>
        <v>#REF!</v>
      </c>
      <c r="M70" s="160" t="e">
        <f t="shared" si="16"/>
        <v>#REF!</v>
      </c>
      <c r="N70" s="161" t="e">
        <f t="shared" si="16"/>
        <v>#REF!</v>
      </c>
    </row>
    <row r="71" spans="1:14" s="111" customFormat="1" ht="12" customHeight="1">
      <c r="A71" s="162"/>
      <c r="B71" s="163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5"/>
    </row>
    <row r="72" spans="1:14" s="111" customFormat="1" ht="21" customHeight="1">
      <c r="A72" s="606" t="s">
        <v>35</v>
      </c>
      <c r="B72" s="606"/>
      <c r="C72" s="606"/>
      <c r="D72" s="606"/>
      <c r="E72" s="606"/>
      <c r="F72" s="606"/>
      <c r="G72" s="606"/>
      <c r="H72" s="606"/>
      <c r="I72" s="606"/>
      <c r="J72" s="606"/>
      <c r="K72" s="606"/>
      <c r="L72" s="606"/>
      <c r="M72" s="606"/>
      <c r="N72" s="606"/>
    </row>
    <row r="73" spans="1:14" s="172" customFormat="1" ht="18" customHeight="1">
      <c r="A73" s="112"/>
      <c r="B73" s="608" t="s">
        <v>78</v>
      </c>
      <c r="C73" s="608"/>
      <c r="D73" s="608"/>
      <c r="E73" s="608"/>
      <c r="F73" s="608"/>
      <c r="G73" s="608"/>
      <c r="H73" s="608"/>
      <c r="I73" s="608"/>
      <c r="J73" s="608"/>
      <c r="K73" s="608"/>
      <c r="L73" s="608"/>
      <c r="M73" s="608"/>
      <c r="N73" s="608"/>
    </row>
    <row r="74" spans="1:14" s="172" customFormat="1" ht="18" customHeight="1">
      <c r="A74" s="113"/>
      <c r="B74" s="18" t="s">
        <v>16</v>
      </c>
      <c r="C74" s="114" t="e">
        <f>'4 kiad2011'!#REF!</f>
        <v>#REF!</v>
      </c>
      <c r="D74" s="115" t="e">
        <f>'4 kiad2011'!#REF!</f>
        <v>#REF!</v>
      </c>
      <c r="E74" s="116" t="e">
        <f>'4 kiad2011'!#REF!</f>
        <v>#REF!</v>
      </c>
      <c r="F74" s="117" t="e">
        <f>'4 kiad2011'!#REF!</f>
        <v>#REF!</v>
      </c>
      <c r="G74" s="115" t="e">
        <f>'4 kiad2011'!#REF!</f>
        <v>#REF!</v>
      </c>
      <c r="H74" s="115" t="e">
        <f>'4 kiad2011'!#REF!</f>
        <v>#REF!</v>
      </c>
      <c r="I74" s="116" t="e">
        <f>'4 kiad2011'!#REF!</f>
        <v>#REF!</v>
      </c>
      <c r="J74" s="118" t="e">
        <f>'4 kiad2011'!#REF!</f>
        <v>#REF!</v>
      </c>
      <c r="K74" s="119" t="e">
        <f>'4 kiad2011'!#REF!</f>
        <v>#REF!</v>
      </c>
      <c r="L74" s="119" t="e">
        <f>'4 kiad2011'!#REF!</f>
        <v>#REF!</v>
      </c>
      <c r="M74" s="119" t="e">
        <f>'4 kiad2011'!#REF!</f>
        <v>#REF!</v>
      </c>
      <c r="N74" s="120" t="e">
        <f>'4 kiad2011'!#REF!</f>
        <v>#REF!</v>
      </c>
    </row>
    <row r="75" spans="1:14" s="111" customFormat="1" ht="12.75" customHeight="1" hidden="1">
      <c r="A75" s="113"/>
      <c r="B75" s="23" t="s">
        <v>17</v>
      </c>
      <c r="C75" s="114" t="e">
        <f>'4 kiad2011'!#REF!</f>
        <v>#REF!</v>
      </c>
      <c r="D75" s="115" t="e">
        <f>'4 kiad2011'!#REF!</f>
        <v>#REF!</v>
      </c>
      <c r="E75" s="116" t="e">
        <f>'4 kiad2011'!#REF!</f>
        <v>#REF!</v>
      </c>
      <c r="F75" s="121" t="e">
        <f>'4 kiad2011'!#REF!</f>
        <v>#REF!</v>
      </c>
      <c r="G75" s="115" t="e">
        <f>'4 kiad2011'!#REF!</f>
        <v>#REF!</v>
      </c>
      <c r="H75" s="115" t="e">
        <f>'4 kiad2011'!#REF!</f>
        <v>#REF!</v>
      </c>
      <c r="I75" s="116" t="e">
        <f>'4 kiad2011'!#REF!</f>
        <v>#REF!</v>
      </c>
      <c r="J75" s="122" t="e">
        <f>'4 kiad2011'!#REF!</f>
        <v>#REF!</v>
      </c>
      <c r="K75" s="115" t="e">
        <f>'4 kiad2011'!#REF!</f>
        <v>#REF!</v>
      </c>
      <c r="L75" s="115" t="e">
        <f>'4 kiad2011'!#REF!</f>
        <v>#REF!</v>
      </c>
      <c r="M75" s="115" t="e">
        <f>'4 kiad2011'!#REF!</f>
        <v>#REF!</v>
      </c>
      <c r="N75" s="123" t="e">
        <f>'4 kiad2011'!#REF!</f>
        <v>#REF!</v>
      </c>
    </row>
    <row r="76" spans="1:14" s="172" customFormat="1" ht="12.75" customHeight="1" hidden="1">
      <c r="A76" s="173"/>
      <c r="B76" s="28" t="s">
        <v>18</v>
      </c>
      <c r="C76" s="124" t="e">
        <f aca="true" t="shared" si="17" ref="C76:N76">IF(C75&gt;0,C74/C75,0)</f>
        <v>#REF!</v>
      </c>
      <c r="D76" s="125" t="e">
        <f t="shared" si="17"/>
        <v>#REF!</v>
      </c>
      <c r="E76" s="126" t="e">
        <f t="shared" si="17"/>
        <v>#REF!</v>
      </c>
      <c r="F76" s="138" t="e">
        <f t="shared" si="17"/>
        <v>#REF!</v>
      </c>
      <c r="G76" s="129" t="e">
        <f t="shared" si="17"/>
        <v>#REF!</v>
      </c>
      <c r="H76" s="128" t="e">
        <f t="shared" si="17"/>
        <v>#REF!</v>
      </c>
      <c r="I76" s="130" t="e">
        <f t="shared" si="17"/>
        <v>#REF!</v>
      </c>
      <c r="J76" s="125" t="e">
        <f t="shared" si="17"/>
        <v>#REF!</v>
      </c>
      <c r="K76" s="128" t="e">
        <f t="shared" si="17"/>
        <v>#REF!</v>
      </c>
      <c r="L76" s="128" t="e">
        <f t="shared" si="17"/>
        <v>#REF!</v>
      </c>
      <c r="M76" s="128" t="e">
        <f t="shared" si="17"/>
        <v>#REF!</v>
      </c>
      <c r="N76" s="130" t="e">
        <f t="shared" si="17"/>
        <v>#REF!</v>
      </c>
    </row>
    <row r="77" spans="1:14" s="172" customFormat="1" ht="21" customHeight="1">
      <c r="A77" s="606" t="s">
        <v>37</v>
      </c>
      <c r="B77" s="606"/>
      <c r="C77" s="606"/>
      <c r="D77" s="606"/>
      <c r="E77" s="606"/>
      <c r="F77" s="606"/>
      <c r="G77" s="606"/>
      <c r="H77" s="606"/>
      <c r="I77" s="606"/>
      <c r="J77" s="606"/>
      <c r="K77" s="606"/>
      <c r="L77" s="606"/>
      <c r="M77" s="606"/>
      <c r="N77" s="606"/>
    </row>
    <row r="78" spans="1:14" s="172" customFormat="1" ht="18" customHeight="1">
      <c r="A78" s="174"/>
      <c r="B78" s="608" t="s">
        <v>79</v>
      </c>
      <c r="C78" s="608"/>
      <c r="D78" s="608"/>
      <c r="E78" s="608"/>
      <c r="F78" s="608"/>
      <c r="G78" s="608"/>
      <c r="H78" s="608"/>
      <c r="I78" s="608"/>
      <c r="J78" s="608"/>
      <c r="K78" s="608"/>
      <c r="L78" s="608"/>
      <c r="M78" s="608"/>
      <c r="N78" s="608"/>
    </row>
    <row r="79" spans="1:14" s="172" customFormat="1" ht="18" customHeight="1">
      <c r="A79" s="113"/>
      <c r="B79" s="18" t="s">
        <v>16</v>
      </c>
      <c r="C79" s="114" t="e">
        <f>'4 kiad2011'!#REF!</f>
        <v>#REF!</v>
      </c>
      <c r="D79" s="115" t="e">
        <f>'4 kiad2011'!#REF!</f>
        <v>#REF!</v>
      </c>
      <c r="E79" s="116" t="e">
        <f>'4 kiad2011'!#REF!</f>
        <v>#REF!</v>
      </c>
      <c r="F79" s="117" t="e">
        <f>'4 kiad2011'!#REF!</f>
        <v>#REF!</v>
      </c>
      <c r="G79" s="115" t="e">
        <f>'4 kiad2011'!#REF!</f>
        <v>#REF!</v>
      </c>
      <c r="H79" s="115" t="e">
        <f>'4 kiad2011'!#REF!</f>
        <v>#REF!</v>
      </c>
      <c r="I79" s="116" t="e">
        <f>'4 kiad2011'!#REF!</f>
        <v>#REF!</v>
      </c>
      <c r="J79" s="118" t="e">
        <f>'4 kiad2011'!#REF!</f>
        <v>#REF!</v>
      </c>
      <c r="K79" s="119" t="e">
        <f>'4 kiad2011'!#REF!</f>
        <v>#REF!</v>
      </c>
      <c r="L79" s="119" t="e">
        <f>'4 kiad2011'!#REF!</f>
        <v>#REF!</v>
      </c>
      <c r="M79" s="119" t="e">
        <f>'4 kiad2011'!#REF!</f>
        <v>#REF!</v>
      </c>
      <c r="N79" s="120" t="e">
        <f>'4 kiad2011'!#REF!</f>
        <v>#REF!</v>
      </c>
    </row>
    <row r="80" spans="1:14" s="172" customFormat="1" ht="12.75" customHeight="1" hidden="1">
      <c r="A80" s="113"/>
      <c r="B80" s="23" t="s">
        <v>17</v>
      </c>
      <c r="C80" s="114" t="e">
        <f>'4 kiad2011'!#REF!</f>
        <v>#REF!</v>
      </c>
      <c r="D80" s="115" t="e">
        <f>'4 kiad2011'!#REF!</f>
        <v>#REF!</v>
      </c>
      <c r="E80" s="116" t="e">
        <f>'4 kiad2011'!#REF!</f>
        <v>#REF!</v>
      </c>
      <c r="F80" s="121" t="e">
        <f>'4 kiad2011'!#REF!</f>
        <v>#REF!</v>
      </c>
      <c r="G80" s="115" t="e">
        <f>'4 kiad2011'!#REF!</f>
        <v>#REF!</v>
      </c>
      <c r="H80" s="115" t="e">
        <f>'4 kiad2011'!#REF!</f>
        <v>#REF!</v>
      </c>
      <c r="I80" s="116" t="e">
        <f>'4 kiad2011'!#REF!</f>
        <v>#REF!</v>
      </c>
      <c r="J80" s="122" t="e">
        <f>'4 kiad2011'!#REF!</f>
        <v>#REF!</v>
      </c>
      <c r="K80" s="115" t="e">
        <f>'4 kiad2011'!#REF!</f>
        <v>#REF!</v>
      </c>
      <c r="L80" s="115" t="e">
        <f>'4 kiad2011'!#REF!</f>
        <v>#REF!</v>
      </c>
      <c r="M80" s="115" t="e">
        <f>'4 kiad2011'!#REF!</f>
        <v>#REF!</v>
      </c>
      <c r="N80" s="123" t="e">
        <f>'4 kiad2011'!#REF!</f>
        <v>#REF!</v>
      </c>
    </row>
    <row r="81" spans="1:14" s="172" customFormat="1" ht="12.75" customHeight="1" hidden="1">
      <c r="A81" s="113"/>
      <c r="B81" s="28" t="s">
        <v>18</v>
      </c>
      <c r="C81" s="124" t="e">
        <f aca="true" t="shared" si="18" ref="C81:N81">IF(C80&gt;0,C79/C80,0)</f>
        <v>#REF!</v>
      </c>
      <c r="D81" s="125" t="e">
        <f t="shared" si="18"/>
        <v>#REF!</v>
      </c>
      <c r="E81" s="126" t="e">
        <f t="shared" si="18"/>
        <v>#REF!</v>
      </c>
      <c r="F81" s="138" t="e">
        <f t="shared" si="18"/>
        <v>#REF!</v>
      </c>
      <c r="G81" s="129" t="e">
        <f t="shared" si="18"/>
        <v>#REF!</v>
      </c>
      <c r="H81" s="128" t="e">
        <f t="shared" si="18"/>
        <v>#REF!</v>
      </c>
      <c r="I81" s="130" t="e">
        <f t="shared" si="18"/>
        <v>#REF!</v>
      </c>
      <c r="J81" s="125" t="e">
        <f t="shared" si="18"/>
        <v>#REF!</v>
      </c>
      <c r="K81" s="128" t="e">
        <f t="shared" si="18"/>
        <v>#REF!</v>
      </c>
      <c r="L81" s="128" t="e">
        <f t="shared" si="18"/>
        <v>#REF!</v>
      </c>
      <c r="M81" s="128" t="e">
        <f t="shared" si="18"/>
        <v>#REF!</v>
      </c>
      <c r="N81" s="130" t="e">
        <f t="shared" si="18"/>
        <v>#REF!</v>
      </c>
    </row>
    <row r="82" spans="1:14" s="172" customFormat="1" ht="18" customHeight="1">
      <c r="A82" s="113"/>
      <c r="B82" s="608" t="s">
        <v>39</v>
      </c>
      <c r="C82" s="608"/>
      <c r="D82" s="608"/>
      <c r="E82" s="608"/>
      <c r="F82" s="608"/>
      <c r="G82" s="608"/>
      <c r="H82" s="608"/>
      <c r="I82" s="608"/>
      <c r="J82" s="608"/>
      <c r="K82" s="608"/>
      <c r="L82" s="608"/>
      <c r="M82" s="608"/>
      <c r="N82" s="608"/>
    </row>
    <row r="83" spans="1:14" s="172" customFormat="1" ht="18" customHeight="1">
      <c r="A83" s="113"/>
      <c r="B83" s="18" t="s">
        <v>16</v>
      </c>
      <c r="C83" s="114" t="e">
        <f>'4 kiad2011'!#REF!</f>
        <v>#REF!</v>
      </c>
      <c r="D83" s="115" t="e">
        <f>'4 kiad2011'!#REF!</f>
        <v>#REF!</v>
      </c>
      <c r="E83" s="116" t="e">
        <f>'4 kiad2011'!#REF!</f>
        <v>#REF!</v>
      </c>
      <c r="F83" s="117" t="e">
        <f>'4 kiad2011'!#REF!</f>
        <v>#REF!</v>
      </c>
      <c r="G83" s="115" t="e">
        <f>'4 kiad2011'!#REF!</f>
        <v>#REF!</v>
      </c>
      <c r="H83" s="115" t="e">
        <f>'4 kiad2011'!#REF!</f>
        <v>#REF!</v>
      </c>
      <c r="I83" s="116" t="e">
        <f>'4 kiad2011'!#REF!</f>
        <v>#REF!</v>
      </c>
      <c r="J83" s="118" t="e">
        <f>'4 kiad2011'!#REF!</f>
        <v>#REF!</v>
      </c>
      <c r="K83" s="119" t="e">
        <f>'4 kiad2011'!#REF!</f>
        <v>#REF!</v>
      </c>
      <c r="L83" s="119" t="e">
        <f>'4 kiad2011'!#REF!</f>
        <v>#REF!</v>
      </c>
      <c r="M83" s="119" t="e">
        <f>'4 kiad2011'!#REF!</f>
        <v>#REF!</v>
      </c>
      <c r="N83" s="120" t="e">
        <f>'4 kiad2011'!#REF!</f>
        <v>#REF!</v>
      </c>
    </row>
    <row r="84" spans="1:14" s="172" customFormat="1" ht="12.75" customHeight="1" hidden="1">
      <c r="A84" s="113"/>
      <c r="B84" s="23" t="s">
        <v>17</v>
      </c>
      <c r="C84" s="114" t="e">
        <f>'4 kiad2011'!#REF!</f>
        <v>#REF!</v>
      </c>
      <c r="D84" s="115" t="e">
        <f>'4 kiad2011'!#REF!</f>
        <v>#REF!</v>
      </c>
      <c r="E84" s="116" t="e">
        <f>'4 kiad2011'!#REF!</f>
        <v>#REF!</v>
      </c>
      <c r="F84" s="121" t="e">
        <f>'4 kiad2011'!#REF!</f>
        <v>#REF!</v>
      </c>
      <c r="G84" s="115" t="e">
        <f>'4 kiad2011'!#REF!</f>
        <v>#REF!</v>
      </c>
      <c r="H84" s="115" t="e">
        <f>'4 kiad2011'!#REF!</f>
        <v>#REF!</v>
      </c>
      <c r="I84" s="116" t="e">
        <f>'4 kiad2011'!#REF!</f>
        <v>#REF!</v>
      </c>
      <c r="J84" s="122" t="e">
        <f>'4 kiad2011'!#REF!</f>
        <v>#REF!</v>
      </c>
      <c r="K84" s="115" t="e">
        <f>'4 kiad2011'!#REF!</f>
        <v>#REF!</v>
      </c>
      <c r="L84" s="115" t="e">
        <f>'4 kiad2011'!#REF!</f>
        <v>#REF!</v>
      </c>
      <c r="M84" s="115" t="e">
        <f>'4 kiad2011'!#REF!</f>
        <v>#REF!</v>
      </c>
      <c r="N84" s="123" t="e">
        <f>'4 kiad2011'!#REF!</f>
        <v>#REF!</v>
      </c>
    </row>
    <row r="85" spans="1:14" s="172" customFormat="1" ht="12.75" customHeight="1" hidden="1">
      <c r="A85" s="145"/>
      <c r="B85" s="175" t="s">
        <v>18</v>
      </c>
      <c r="C85" s="131" t="e">
        <f aca="true" t="shared" si="19" ref="C85:N85">IF(C84&gt;0,C83/C84,0)</f>
        <v>#REF!</v>
      </c>
      <c r="D85" s="132" t="e">
        <f t="shared" si="19"/>
        <v>#REF!</v>
      </c>
      <c r="E85" s="133" t="e">
        <f t="shared" si="19"/>
        <v>#REF!</v>
      </c>
      <c r="F85" s="139" t="e">
        <f t="shared" si="19"/>
        <v>#REF!</v>
      </c>
      <c r="G85" s="135" t="e">
        <f t="shared" si="19"/>
        <v>#REF!</v>
      </c>
      <c r="H85" s="136" t="e">
        <f t="shared" si="19"/>
        <v>#REF!</v>
      </c>
      <c r="I85" s="137" t="e">
        <f t="shared" si="19"/>
        <v>#REF!</v>
      </c>
      <c r="J85" s="132" t="e">
        <f t="shared" si="19"/>
        <v>#REF!</v>
      </c>
      <c r="K85" s="136" t="e">
        <f t="shared" si="19"/>
        <v>#REF!</v>
      </c>
      <c r="L85" s="136" t="e">
        <f t="shared" si="19"/>
        <v>#REF!</v>
      </c>
      <c r="M85" s="136" t="e">
        <f t="shared" si="19"/>
        <v>#REF!</v>
      </c>
      <c r="N85" s="137" t="e">
        <f t="shared" si="19"/>
        <v>#REF!</v>
      </c>
    </row>
    <row r="86" spans="1:14" s="172" customFormat="1" ht="10.5" customHeight="1">
      <c r="A86" s="176"/>
      <c r="B86" s="177"/>
      <c r="C86" s="178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80"/>
    </row>
    <row r="87" spans="1:14" s="111" customFormat="1" ht="24" customHeight="1">
      <c r="A87" s="595" t="s">
        <v>27</v>
      </c>
      <c r="B87" s="595"/>
      <c r="C87" s="181" t="e">
        <f>D87+E87+G87+H87+I87+J87+K87+L87+M87+N87</f>
        <v>#REF!</v>
      </c>
      <c r="D87" s="152" t="e">
        <f aca="true" t="shared" si="20" ref="D87:N87">D79+D83</f>
        <v>#REF!</v>
      </c>
      <c r="E87" s="154" t="e">
        <f t="shared" si="20"/>
        <v>#REF!</v>
      </c>
      <c r="F87" s="140" t="e">
        <f t="shared" si="20"/>
        <v>#REF!</v>
      </c>
      <c r="G87" s="152" t="e">
        <f t="shared" si="20"/>
        <v>#REF!</v>
      </c>
      <c r="H87" s="153" t="e">
        <f t="shared" si="20"/>
        <v>#REF!</v>
      </c>
      <c r="I87" s="154" t="e">
        <f t="shared" si="20"/>
        <v>#REF!</v>
      </c>
      <c r="J87" s="150" t="e">
        <f t="shared" si="20"/>
        <v>#REF!</v>
      </c>
      <c r="K87" s="153" t="e">
        <f t="shared" si="20"/>
        <v>#REF!</v>
      </c>
      <c r="L87" s="153" t="e">
        <f t="shared" si="20"/>
        <v>#REF!</v>
      </c>
      <c r="M87" s="153" t="e">
        <f t="shared" si="20"/>
        <v>#REF!</v>
      </c>
      <c r="N87" s="154" t="e">
        <f t="shared" si="20"/>
        <v>#REF!</v>
      </c>
    </row>
    <row r="88" spans="1:14" s="111" customFormat="1" ht="12.75" customHeight="1" hidden="1">
      <c r="A88" s="590" t="s">
        <v>28</v>
      </c>
      <c r="B88" s="590"/>
      <c r="C88" s="182" t="e">
        <f>D88+E88+G88+H88+I88+J88+K88+L88+M88+N88</f>
        <v>#REF!</v>
      </c>
      <c r="D88" s="159" t="e">
        <f aca="true" t="shared" si="21" ref="D88:N88">D80+D84</f>
        <v>#REF!</v>
      </c>
      <c r="E88" s="161" t="e">
        <f t="shared" si="21"/>
        <v>#REF!</v>
      </c>
      <c r="F88" s="158" t="e">
        <f t="shared" si="21"/>
        <v>#REF!</v>
      </c>
      <c r="G88" s="159" t="e">
        <f t="shared" si="21"/>
        <v>#REF!</v>
      </c>
      <c r="H88" s="160" t="e">
        <f t="shared" si="21"/>
        <v>#REF!</v>
      </c>
      <c r="I88" s="161" t="e">
        <f t="shared" si="21"/>
        <v>#REF!</v>
      </c>
      <c r="J88" s="156" t="e">
        <f t="shared" si="21"/>
        <v>#REF!</v>
      </c>
      <c r="K88" s="160" t="e">
        <f t="shared" si="21"/>
        <v>#REF!</v>
      </c>
      <c r="L88" s="160" t="e">
        <f t="shared" si="21"/>
        <v>#REF!</v>
      </c>
      <c r="M88" s="160" t="e">
        <f t="shared" si="21"/>
        <v>#REF!</v>
      </c>
      <c r="N88" s="161" t="e">
        <f t="shared" si="21"/>
        <v>#REF!</v>
      </c>
    </row>
    <row r="89" spans="1:14" s="111" customFormat="1" ht="12" customHeight="1">
      <c r="A89" s="162"/>
      <c r="B89" s="163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5"/>
    </row>
    <row r="90" spans="1:14" s="111" customFormat="1" ht="21" customHeight="1">
      <c r="A90" s="606" t="s">
        <v>40</v>
      </c>
      <c r="B90" s="606"/>
      <c r="C90" s="606"/>
      <c r="D90" s="606"/>
      <c r="E90" s="606"/>
      <c r="F90" s="606"/>
      <c r="G90" s="606"/>
      <c r="H90" s="606"/>
      <c r="I90" s="606"/>
      <c r="J90" s="606"/>
      <c r="K90" s="606"/>
      <c r="L90" s="606"/>
      <c r="M90" s="606"/>
      <c r="N90" s="606"/>
    </row>
    <row r="91" spans="1:14" s="183" customFormat="1" ht="18" customHeight="1">
      <c r="A91" s="113"/>
      <c r="B91" s="607" t="s">
        <v>41</v>
      </c>
      <c r="C91" s="607"/>
      <c r="D91" s="607"/>
      <c r="E91" s="607"/>
      <c r="F91" s="607"/>
      <c r="G91" s="607"/>
      <c r="H91" s="607"/>
      <c r="I91" s="607"/>
      <c r="J91" s="607"/>
      <c r="K91" s="607"/>
      <c r="L91" s="607"/>
      <c r="M91" s="607"/>
      <c r="N91" s="607"/>
    </row>
    <row r="92" spans="1:14" s="183" customFormat="1" ht="18" customHeight="1">
      <c r="A92" s="113"/>
      <c r="B92" s="184" t="s">
        <v>16</v>
      </c>
      <c r="C92" s="185" t="e">
        <f>'4 kiad2011'!#REF!</f>
        <v>#REF!</v>
      </c>
      <c r="D92" s="115" t="e">
        <f>'4 kiad2011'!#REF!</f>
        <v>#REF!</v>
      </c>
      <c r="E92" s="116" t="e">
        <f>'4 kiad2011'!#REF!</f>
        <v>#REF!</v>
      </c>
      <c r="F92" s="117" t="e">
        <f>'4 kiad2011'!#REF!</f>
        <v>#REF!</v>
      </c>
      <c r="G92" s="115" t="e">
        <f>'4 kiad2011'!#REF!</f>
        <v>#REF!</v>
      </c>
      <c r="H92" s="115" t="e">
        <f>'4 kiad2011'!#REF!</f>
        <v>#REF!</v>
      </c>
      <c r="I92" s="116" t="e">
        <f>'4 kiad2011'!#REF!</f>
        <v>#REF!</v>
      </c>
      <c r="J92" s="118" t="e">
        <f>'4 kiad2011'!#REF!</f>
        <v>#REF!</v>
      </c>
      <c r="K92" s="119" t="e">
        <f>'4 kiad2011'!#REF!</f>
        <v>#REF!</v>
      </c>
      <c r="L92" s="119" t="e">
        <f>'4 kiad2011'!#REF!</f>
        <v>#REF!</v>
      </c>
      <c r="M92" s="119" t="e">
        <f>'4 kiad2011'!#REF!</f>
        <v>#REF!</v>
      </c>
      <c r="N92" s="120" t="e">
        <f>'4 kiad2011'!#REF!</f>
        <v>#REF!</v>
      </c>
    </row>
    <row r="93" spans="1:14" s="111" customFormat="1" ht="12.75" customHeight="1" hidden="1">
      <c r="A93" s="113"/>
      <c r="B93" s="44" t="s">
        <v>17</v>
      </c>
      <c r="C93" s="114" t="e">
        <f>'4 kiad2011'!#REF!</f>
        <v>#REF!</v>
      </c>
      <c r="D93" s="115" t="e">
        <f>'4 kiad2011'!#REF!</f>
        <v>#REF!</v>
      </c>
      <c r="E93" s="116" t="e">
        <f>'4 kiad2011'!#REF!</f>
        <v>#REF!</v>
      </c>
      <c r="F93" s="121" t="e">
        <f>'4 kiad2011'!#REF!</f>
        <v>#REF!</v>
      </c>
      <c r="G93" s="115" t="e">
        <f>'4 kiad2011'!#REF!</f>
        <v>#REF!</v>
      </c>
      <c r="H93" s="115" t="e">
        <f>'4 kiad2011'!#REF!</f>
        <v>#REF!</v>
      </c>
      <c r="I93" s="116" t="e">
        <f>'4 kiad2011'!#REF!</f>
        <v>#REF!</v>
      </c>
      <c r="J93" s="122" t="e">
        <f>'4 kiad2011'!#REF!</f>
        <v>#REF!</v>
      </c>
      <c r="K93" s="115" t="e">
        <f>'4 kiad2011'!#REF!</f>
        <v>#REF!</v>
      </c>
      <c r="L93" s="115" t="e">
        <f>'4 kiad2011'!#REF!</f>
        <v>#REF!</v>
      </c>
      <c r="M93" s="115" t="e">
        <f>'4 kiad2011'!#REF!</f>
        <v>#REF!</v>
      </c>
      <c r="N93" s="123" t="e">
        <f>'4 kiad2011'!#REF!</f>
        <v>#REF!</v>
      </c>
    </row>
    <row r="94" spans="1:14" s="183" customFormat="1" ht="12.75" customHeight="1" hidden="1">
      <c r="A94" s="113"/>
      <c r="B94" s="28" t="s">
        <v>18</v>
      </c>
      <c r="C94" s="186" t="e">
        <f aca="true" t="shared" si="22" ref="C94:N94">IF(C93&gt;0,C92/C93,0)</f>
        <v>#REF!</v>
      </c>
      <c r="D94" s="187" t="e">
        <f t="shared" si="22"/>
        <v>#REF!</v>
      </c>
      <c r="E94" s="188" t="e">
        <f t="shared" si="22"/>
        <v>#REF!</v>
      </c>
      <c r="F94" s="138" t="e">
        <f t="shared" si="22"/>
        <v>#REF!</v>
      </c>
      <c r="G94" s="129" t="e">
        <f t="shared" si="22"/>
        <v>#REF!</v>
      </c>
      <c r="H94" s="128" t="e">
        <f t="shared" si="22"/>
        <v>#REF!</v>
      </c>
      <c r="I94" s="130" t="e">
        <f t="shared" si="22"/>
        <v>#REF!</v>
      </c>
      <c r="J94" s="125" t="e">
        <f t="shared" si="22"/>
        <v>#REF!</v>
      </c>
      <c r="K94" s="128" t="e">
        <f t="shared" si="22"/>
        <v>#REF!</v>
      </c>
      <c r="L94" s="128" t="e">
        <f t="shared" si="22"/>
        <v>#REF!</v>
      </c>
      <c r="M94" s="128" t="e">
        <f t="shared" si="22"/>
        <v>#REF!</v>
      </c>
      <c r="N94" s="130" t="e">
        <f t="shared" si="22"/>
        <v>#REF!</v>
      </c>
    </row>
    <row r="95" spans="1:14" s="111" customFormat="1" ht="21" customHeight="1">
      <c r="A95" s="612" t="s">
        <v>42</v>
      </c>
      <c r="B95" s="612"/>
      <c r="C95" s="612"/>
      <c r="D95" s="612"/>
      <c r="E95" s="612"/>
      <c r="F95" s="612"/>
      <c r="G95" s="612"/>
      <c r="H95" s="612"/>
      <c r="I95" s="612"/>
      <c r="J95" s="612"/>
      <c r="K95" s="612"/>
      <c r="L95" s="612"/>
      <c r="M95" s="612"/>
      <c r="N95" s="612"/>
    </row>
    <row r="96" spans="1:14" s="111" customFormat="1" ht="18" customHeight="1">
      <c r="A96" s="113"/>
      <c r="B96" s="558" t="s">
        <v>43</v>
      </c>
      <c r="C96" s="558"/>
      <c r="D96" s="558"/>
      <c r="E96" s="558"/>
      <c r="F96" s="558"/>
      <c r="G96" s="558"/>
      <c r="H96" s="558"/>
      <c r="I96" s="558"/>
      <c r="J96" s="558"/>
      <c r="K96" s="558"/>
      <c r="L96" s="558"/>
      <c r="M96" s="558"/>
      <c r="N96" s="558"/>
    </row>
    <row r="97" spans="1:14" s="111" customFormat="1" ht="18" customHeight="1">
      <c r="A97" s="113"/>
      <c r="B97" s="18" t="s">
        <v>16</v>
      </c>
      <c r="C97" s="114" t="e">
        <f>'4 kiad2011'!#REF!</f>
        <v>#REF!</v>
      </c>
      <c r="D97" s="115" t="e">
        <f>'4 kiad2011'!#REF!</f>
        <v>#REF!</v>
      </c>
      <c r="E97" s="116" t="e">
        <f>'4 kiad2011'!#REF!</f>
        <v>#REF!</v>
      </c>
      <c r="F97" s="117" t="e">
        <f>'4 kiad2011'!#REF!</f>
        <v>#REF!</v>
      </c>
      <c r="G97" s="115" t="e">
        <f>'4 kiad2011'!#REF!</f>
        <v>#REF!</v>
      </c>
      <c r="H97" s="115" t="e">
        <f>'4 kiad2011'!#REF!</f>
        <v>#REF!</v>
      </c>
      <c r="I97" s="116" t="e">
        <f>'4 kiad2011'!#REF!</f>
        <v>#REF!</v>
      </c>
      <c r="J97" s="118" t="e">
        <f>'4 kiad2011'!#REF!</f>
        <v>#REF!</v>
      </c>
      <c r="K97" s="119" t="e">
        <f>'4 kiad2011'!#REF!</f>
        <v>#REF!</v>
      </c>
      <c r="L97" s="119" t="e">
        <f>'4 kiad2011'!#REF!</f>
        <v>#REF!</v>
      </c>
      <c r="M97" s="119" t="e">
        <f>'4 kiad2011'!#REF!</f>
        <v>#REF!</v>
      </c>
      <c r="N97" s="120" t="e">
        <f>'4 kiad2011'!#REF!</f>
        <v>#REF!</v>
      </c>
    </row>
    <row r="98" spans="1:14" s="111" customFormat="1" ht="12.75" customHeight="1" hidden="1">
      <c r="A98" s="113"/>
      <c r="B98" s="23" t="s">
        <v>17</v>
      </c>
      <c r="C98" s="114" t="e">
        <f>'4 kiad2011'!#REF!</f>
        <v>#REF!</v>
      </c>
      <c r="D98" s="115" t="e">
        <f>'4 kiad2011'!#REF!</f>
        <v>#REF!</v>
      </c>
      <c r="E98" s="116" t="e">
        <f>'4 kiad2011'!#REF!</f>
        <v>#REF!</v>
      </c>
      <c r="F98" s="121" t="e">
        <f>'4 kiad2011'!#REF!</f>
        <v>#REF!</v>
      </c>
      <c r="G98" s="115" t="e">
        <f>'4 kiad2011'!#REF!</f>
        <v>#REF!</v>
      </c>
      <c r="H98" s="115" t="e">
        <f>'4 kiad2011'!#REF!</f>
        <v>#REF!</v>
      </c>
      <c r="I98" s="116" t="e">
        <f>'4 kiad2011'!#REF!</f>
        <v>#REF!</v>
      </c>
      <c r="J98" s="122" t="e">
        <f>'4 kiad2011'!#REF!</f>
        <v>#REF!</v>
      </c>
      <c r="K98" s="115" t="e">
        <f>'4 kiad2011'!#REF!</f>
        <v>#REF!</v>
      </c>
      <c r="L98" s="115" t="e">
        <f>'4 kiad2011'!#REF!</f>
        <v>#REF!</v>
      </c>
      <c r="M98" s="115" t="e">
        <f>'4 kiad2011'!#REF!</f>
        <v>#REF!</v>
      </c>
      <c r="N98" s="123" t="e">
        <f>'4 kiad2011'!#REF!</f>
        <v>#REF!</v>
      </c>
    </row>
    <row r="99" spans="1:14" s="111" customFormat="1" ht="12.75" customHeight="1" hidden="1">
      <c r="A99" s="173"/>
      <c r="B99" s="28" t="s">
        <v>18</v>
      </c>
      <c r="C99" s="124" t="e">
        <f aca="true" t="shared" si="23" ref="C99:N99">IF(C98&gt;0,C97/C98,0)</f>
        <v>#REF!</v>
      </c>
      <c r="D99" s="125" t="e">
        <f t="shared" si="23"/>
        <v>#REF!</v>
      </c>
      <c r="E99" s="126" t="e">
        <f t="shared" si="23"/>
        <v>#REF!</v>
      </c>
      <c r="F99" s="138" t="e">
        <f t="shared" si="23"/>
        <v>#REF!</v>
      </c>
      <c r="G99" s="129" t="e">
        <f t="shared" si="23"/>
        <v>#REF!</v>
      </c>
      <c r="H99" s="128" t="e">
        <f t="shared" si="23"/>
        <v>#REF!</v>
      </c>
      <c r="I99" s="130" t="e">
        <f t="shared" si="23"/>
        <v>#REF!</v>
      </c>
      <c r="J99" s="125" t="e">
        <f t="shared" si="23"/>
        <v>#REF!</v>
      </c>
      <c r="K99" s="128" t="e">
        <f t="shared" si="23"/>
        <v>#REF!</v>
      </c>
      <c r="L99" s="128" t="e">
        <f t="shared" si="23"/>
        <v>#REF!</v>
      </c>
      <c r="M99" s="128" t="e">
        <f t="shared" si="23"/>
        <v>#REF!</v>
      </c>
      <c r="N99" s="130" t="e">
        <f t="shared" si="23"/>
        <v>#REF!</v>
      </c>
    </row>
    <row r="100" spans="1:14" s="189" customFormat="1" ht="21" customHeight="1">
      <c r="A100" s="559" t="s">
        <v>44</v>
      </c>
      <c r="B100" s="559"/>
      <c r="C100" s="559"/>
      <c r="D100" s="559"/>
      <c r="E100" s="559"/>
      <c r="F100" s="559"/>
      <c r="G100" s="559"/>
      <c r="H100" s="559"/>
      <c r="I100" s="559"/>
      <c r="J100" s="559"/>
      <c r="K100" s="559"/>
      <c r="L100" s="559"/>
      <c r="M100" s="559"/>
      <c r="N100" s="559"/>
    </row>
    <row r="101" spans="1:14" s="189" customFormat="1" ht="18" customHeight="1">
      <c r="A101" s="190"/>
      <c r="B101" s="611" t="s">
        <v>45</v>
      </c>
      <c r="C101" s="611"/>
      <c r="D101" s="611"/>
      <c r="E101" s="611"/>
      <c r="F101" s="611"/>
      <c r="G101" s="611"/>
      <c r="H101" s="611"/>
      <c r="I101" s="611"/>
      <c r="J101" s="611"/>
      <c r="K101" s="611"/>
      <c r="L101" s="611"/>
      <c r="M101" s="611"/>
      <c r="N101" s="611"/>
    </row>
    <row r="102" spans="1:14" s="189" customFormat="1" ht="18" customHeight="1">
      <c r="A102" s="191"/>
      <c r="B102" s="18" t="s">
        <v>16</v>
      </c>
      <c r="C102" s="114" t="e">
        <f>'4 kiad2011'!#REF!</f>
        <v>#REF!</v>
      </c>
      <c r="D102" s="115" t="e">
        <f>'4 kiad2011'!#REF!</f>
        <v>#REF!</v>
      </c>
      <c r="E102" s="116" t="e">
        <f>'4 kiad2011'!#REF!</f>
        <v>#REF!</v>
      </c>
      <c r="F102" s="117" t="e">
        <f>'4 kiad2011'!#REF!</f>
        <v>#REF!</v>
      </c>
      <c r="G102" s="115" t="e">
        <f>'4 kiad2011'!#REF!</f>
        <v>#REF!</v>
      </c>
      <c r="H102" s="115" t="e">
        <f>'4 kiad2011'!#REF!</f>
        <v>#REF!</v>
      </c>
      <c r="I102" s="116" t="e">
        <f>'4 kiad2011'!#REF!</f>
        <v>#REF!</v>
      </c>
      <c r="J102" s="118" t="e">
        <f>'4 kiad2011'!#REF!</f>
        <v>#REF!</v>
      </c>
      <c r="K102" s="119" t="e">
        <f>'4 kiad2011'!#REF!</f>
        <v>#REF!</v>
      </c>
      <c r="L102" s="119" t="e">
        <f>'4 kiad2011'!#REF!</f>
        <v>#REF!</v>
      </c>
      <c r="M102" s="119" t="e">
        <f>'4 kiad2011'!#REF!</f>
        <v>#REF!</v>
      </c>
      <c r="N102" s="120" t="e">
        <f>'4 kiad2011'!#REF!</f>
        <v>#REF!</v>
      </c>
    </row>
    <row r="103" spans="1:14" s="189" customFormat="1" ht="12.75" customHeight="1" hidden="1">
      <c r="A103" s="191"/>
      <c r="B103" s="23" t="s">
        <v>17</v>
      </c>
      <c r="C103" s="114" t="e">
        <f>'4 kiad2011'!#REF!</f>
        <v>#REF!</v>
      </c>
      <c r="D103" s="115" t="e">
        <f>'4 kiad2011'!#REF!</f>
        <v>#REF!</v>
      </c>
      <c r="E103" s="116" t="e">
        <f>'4 kiad2011'!#REF!</f>
        <v>#REF!</v>
      </c>
      <c r="F103" s="121" t="e">
        <f>'4 kiad2011'!#REF!</f>
        <v>#REF!</v>
      </c>
      <c r="G103" s="115" t="e">
        <f>'4 kiad2011'!#REF!</f>
        <v>#REF!</v>
      </c>
      <c r="H103" s="115" t="e">
        <f>'4 kiad2011'!#REF!</f>
        <v>#REF!</v>
      </c>
      <c r="I103" s="116" t="e">
        <f>'4 kiad2011'!#REF!</f>
        <v>#REF!</v>
      </c>
      <c r="J103" s="122" t="e">
        <f>'4 kiad2011'!#REF!</f>
        <v>#REF!</v>
      </c>
      <c r="K103" s="115" t="e">
        <f>'4 kiad2011'!#REF!</f>
        <v>#REF!</v>
      </c>
      <c r="L103" s="115" t="e">
        <f>'4 kiad2011'!#REF!</f>
        <v>#REF!</v>
      </c>
      <c r="M103" s="115" t="e">
        <f>'4 kiad2011'!#REF!</f>
        <v>#REF!</v>
      </c>
      <c r="N103" s="123" t="e">
        <f>'4 kiad2011'!#REF!</f>
        <v>#REF!</v>
      </c>
    </row>
    <row r="104" spans="1:14" s="189" customFormat="1" ht="12.75" customHeight="1" hidden="1">
      <c r="A104" s="192"/>
      <c r="B104" s="28" t="s">
        <v>18</v>
      </c>
      <c r="C104" s="124" t="e">
        <f aca="true" t="shared" si="24" ref="C104:N104">IF(C103&gt;0,C102/C103,0)</f>
        <v>#REF!</v>
      </c>
      <c r="D104" s="125" t="e">
        <f t="shared" si="24"/>
        <v>#REF!</v>
      </c>
      <c r="E104" s="126" t="e">
        <f t="shared" si="24"/>
        <v>#REF!</v>
      </c>
      <c r="F104" s="138" t="e">
        <f t="shared" si="24"/>
        <v>#REF!</v>
      </c>
      <c r="G104" s="129" t="e">
        <f t="shared" si="24"/>
        <v>#REF!</v>
      </c>
      <c r="H104" s="128" t="e">
        <f t="shared" si="24"/>
        <v>#REF!</v>
      </c>
      <c r="I104" s="130" t="e">
        <f t="shared" si="24"/>
        <v>#REF!</v>
      </c>
      <c r="J104" s="125" t="e">
        <f t="shared" si="24"/>
        <v>#REF!</v>
      </c>
      <c r="K104" s="128" t="e">
        <f t="shared" si="24"/>
        <v>#REF!</v>
      </c>
      <c r="L104" s="128" t="e">
        <f t="shared" si="24"/>
        <v>#REF!</v>
      </c>
      <c r="M104" s="128" t="e">
        <f t="shared" si="24"/>
        <v>#REF!</v>
      </c>
      <c r="N104" s="130" t="e">
        <f t="shared" si="24"/>
        <v>#REF!</v>
      </c>
    </row>
    <row r="105" spans="1:14" s="111" customFormat="1" ht="21" customHeight="1">
      <c r="A105" s="612" t="s">
        <v>46</v>
      </c>
      <c r="B105" s="612"/>
      <c r="C105" s="612"/>
      <c r="D105" s="612"/>
      <c r="E105" s="612"/>
      <c r="F105" s="612"/>
      <c r="G105" s="612"/>
      <c r="H105" s="612"/>
      <c r="I105" s="612"/>
      <c r="J105" s="612"/>
      <c r="K105" s="612"/>
      <c r="L105" s="612"/>
      <c r="M105" s="612"/>
      <c r="N105" s="612"/>
    </row>
    <row r="106" spans="1:14" s="111" customFormat="1" ht="17.25" customHeight="1">
      <c r="A106" s="113"/>
      <c r="B106" s="613" t="s">
        <v>47</v>
      </c>
      <c r="C106" s="613"/>
      <c r="D106" s="613"/>
      <c r="E106" s="613"/>
      <c r="F106" s="613"/>
      <c r="G106" s="613"/>
      <c r="H106" s="613"/>
      <c r="I106" s="613"/>
      <c r="J106" s="613"/>
      <c r="K106" s="613"/>
      <c r="L106" s="613"/>
      <c r="M106" s="613"/>
      <c r="N106" s="613"/>
    </row>
    <row r="107" spans="1:14" s="111" customFormat="1" ht="17.25" customHeight="1">
      <c r="A107" s="113"/>
      <c r="B107" s="18" t="s">
        <v>16</v>
      </c>
      <c r="C107" s="114" t="e">
        <f>'4 kiad2011'!#REF!</f>
        <v>#REF!</v>
      </c>
      <c r="D107" s="115" t="e">
        <f>'4 kiad2011'!#REF!</f>
        <v>#REF!</v>
      </c>
      <c r="E107" s="116" t="e">
        <f>'4 kiad2011'!#REF!</f>
        <v>#REF!</v>
      </c>
      <c r="F107" s="117" t="e">
        <f>'4 kiad2011'!#REF!</f>
        <v>#REF!</v>
      </c>
      <c r="G107" s="115" t="e">
        <f>'4 kiad2011'!#REF!</f>
        <v>#REF!</v>
      </c>
      <c r="H107" s="115" t="e">
        <f>'4 kiad2011'!#REF!</f>
        <v>#REF!</v>
      </c>
      <c r="I107" s="116" t="e">
        <f>'4 kiad2011'!#REF!</f>
        <v>#REF!</v>
      </c>
      <c r="J107" s="118" t="e">
        <f>'4 kiad2011'!#REF!</f>
        <v>#REF!</v>
      </c>
      <c r="K107" s="119" t="e">
        <f>'4 kiad2011'!#REF!</f>
        <v>#REF!</v>
      </c>
      <c r="L107" s="119" t="e">
        <f>'4 kiad2011'!#REF!</f>
        <v>#REF!</v>
      </c>
      <c r="M107" s="119" t="e">
        <f>'4 kiad2011'!#REF!</f>
        <v>#REF!</v>
      </c>
      <c r="N107" s="120" t="e">
        <f>'4 kiad2011'!#REF!</f>
        <v>#REF!</v>
      </c>
    </row>
    <row r="108" spans="1:14" s="111" customFormat="1" ht="12.75" customHeight="1" hidden="1">
      <c r="A108" s="113"/>
      <c r="B108" s="23" t="s">
        <v>17</v>
      </c>
      <c r="C108" s="114" t="e">
        <f>'4 kiad2011'!#REF!</f>
        <v>#REF!</v>
      </c>
      <c r="D108" s="115" t="e">
        <f>'4 kiad2011'!#REF!</f>
        <v>#REF!</v>
      </c>
      <c r="E108" s="116" t="e">
        <f>'4 kiad2011'!#REF!</f>
        <v>#REF!</v>
      </c>
      <c r="F108" s="121" t="e">
        <f>'4 kiad2011'!#REF!</f>
        <v>#REF!</v>
      </c>
      <c r="G108" s="115" t="e">
        <f>'4 kiad2011'!#REF!</f>
        <v>#REF!</v>
      </c>
      <c r="H108" s="115" t="e">
        <f>'4 kiad2011'!#REF!</f>
        <v>#REF!</v>
      </c>
      <c r="I108" s="116" t="e">
        <f>'4 kiad2011'!#REF!</f>
        <v>#REF!</v>
      </c>
      <c r="J108" s="122" t="e">
        <f>'4 kiad2011'!#REF!</f>
        <v>#REF!</v>
      </c>
      <c r="K108" s="115" t="e">
        <f>'4 kiad2011'!#REF!</f>
        <v>#REF!</v>
      </c>
      <c r="L108" s="115" t="e">
        <f>'4 kiad2011'!#REF!</f>
        <v>#REF!</v>
      </c>
      <c r="M108" s="115" t="e">
        <f>'4 kiad2011'!#REF!</f>
        <v>#REF!</v>
      </c>
      <c r="N108" s="123" t="e">
        <f>'4 kiad2011'!#REF!</f>
        <v>#REF!</v>
      </c>
    </row>
    <row r="109" spans="1:14" s="111" customFormat="1" ht="12.75" customHeight="1" hidden="1">
      <c r="A109" s="113"/>
      <c r="B109" s="28" t="s">
        <v>18</v>
      </c>
      <c r="C109" s="124" t="e">
        <f aca="true" t="shared" si="25" ref="C109:N109">IF(C108&gt;0,C107/C108,0)</f>
        <v>#REF!</v>
      </c>
      <c r="D109" s="125" t="e">
        <f t="shared" si="25"/>
        <v>#REF!</v>
      </c>
      <c r="E109" s="126" t="e">
        <f t="shared" si="25"/>
        <v>#REF!</v>
      </c>
      <c r="F109" s="138" t="e">
        <f t="shared" si="25"/>
        <v>#REF!</v>
      </c>
      <c r="G109" s="129" t="e">
        <f t="shared" si="25"/>
        <v>#REF!</v>
      </c>
      <c r="H109" s="128" t="e">
        <f t="shared" si="25"/>
        <v>#REF!</v>
      </c>
      <c r="I109" s="130" t="e">
        <f t="shared" si="25"/>
        <v>#REF!</v>
      </c>
      <c r="J109" s="125" t="e">
        <f t="shared" si="25"/>
        <v>#REF!</v>
      </c>
      <c r="K109" s="128" t="e">
        <f t="shared" si="25"/>
        <v>#REF!</v>
      </c>
      <c r="L109" s="128" t="e">
        <f t="shared" si="25"/>
        <v>#REF!</v>
      </c>
      <c r="M109" s="128" t="e">
        <f t="shared" si="25"/>
        <v>#REF!</v>
      </c>
      <c r="N109" s="130" t="e">
        <f t="shared" si="25"/>
        <v>#REF!</v>
      </c>
    </row>
    <row r="110" spans="1:14" s="111" customFormat="1" ht="17.25" customHeight="1">
      <c r="A110" s="113"/>
      <c r="B110" s="608" t="s">
        <v>48</v>
      </c>
      <c r="C110" s="608"/>
      <c r="D110" s="608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</row>
    <row r="111" spans="1:14" s="111" customFormat="1" ht="17.25" customHeight="1">
      <c r="A111" s="113"/>
      <c r="B111" s="18" t="s">
        <v>16</v>
      </c>
      <c r="C111" s="114" t="e">
        <f>'4 kiad2011'!#REF!</f>
        <v>#REF!</v>
      </c>
      <c r="D111" s="115" t="e">
        <f>'4 kiad2011'!#REF!</f>
        <v>#REF!</v>
      </c>
      <c r="E111" s="116" t="e">
        <f>'4 kiad2011'!#REF!</f>
        <v>#REF!</v>
      </c>
      <c r="F111" s="117" t="e">
        <f>'4 kiad2011'!#REF!</f>
        <v>#REF!</v>
      </c>
      <c r="G111" s="115" t="e">
        <f>'4 kiad2011'!#REF!</f>
        <v>#REF!</v>
      </c>
      <c r="H111" s="115" t="e">
        <f>'4 kiad2011'!#REF!</f>
        <v>#REF!</v>
      </c>
      <c r="I111" s="116" t="e">
        <f>'4 kiad2011'!#REF!</f>
        <v>#REF!</v>
      </c>
      <c r="J111" s="118" t="e">
        <f>'4 kiad2011'!#REF!</f>
        <v>#REF!</v>
      </c>
      <c r="K111" s="119" t="e">
        <f>'4 kiad2011'!#REF!</f>
        <v>#REF!</v>
      </c>
      <c r="L111" s="119" t="e">
        <f>'4 kiad2011'!#REF!</f>
        <v>#REF!</v>
      </c>
      <c r="M111" s="119" t="e">
        <f>'4 kiad2011'!#REF!</f>
        <v>#REF!</v>
      </c>
      <c r="N111" s="120" t="e">
        <f>'4 kiad2011'!#REF!</f>
        <v>#REF!</v>
      </c>
    </row>
    <row r="112" spans="1:14" s="111" customFormat="1" ht="12.75" customHeight="1" hidden="1">
      <c r="A112" s="113"/>
      <c r="B112" s="23" t="s">
        <v>17</v>
      </c>
      <c r="C112" s="114" t="e">
        <f>'4 kiad2011'!#REF!</f>
        <v>#REF!</v>
      </c>
      <c r="D112" s="115" t="e">
        <f>'4 kiad2011'!#REF!</f>
        <v>#REF!</v>
      </c>
      <c r="E112" s="116" t="e">
        <f>'4 kiad2011'!#REF!</f>
        <v>#REF!</v>
      </c>
      <c r="F112" s="121" t="e">
        <f>'4 kiad2011'!#REF!</f>
        <v>#REF!</v>
      </c>
      <c r="G112" s="115" t="e">
        <f>'4 kiad2011'!#REF!</f>
        <v>#REF!</v>
      </c>
      <c r="H112" s="115" t="e">
        <f>'4 kiad2011'!#REF!</f>
        <v>#REF!</v>
      </c>
      <c r="I112" s="116" t="e">
        <f>'4 kiad2011'!#REF!</f>
        <v>#REF!</v>
      </c>
      <c r="J112" s="122" t="e">
        <f>'4 kiad2011'!#REF!</f>
        <v>#REF!</v>
      </c>
      <c r="K112" s="115" t="e">
        <f>'4 kiad2011'!#REF!</f>
        <v>#REF!</v>
      </c>
      <c r="L112" s="115" t="e">
        <f>'4 kiad2011'!#REF!</f>
        <v>#REF!</v>
      </c>
      <c r="M112" s="115" t="e">
        <f>'4 kiad2011'!#REF!</f>
        <v>#REF!</v>
      </c>
      <c r="N112" s="123" t="e">
        <f>'4 kiad2011'!#REF!</f>
        <v>#REF!</v>
      </c>
    </row>
    <row r="113" spans="1:14" s="111" customFormat="1" ht="12.75" customHeight="1" hidden="1">
      <c r="A113" s="113"/>
      <c r="B113" s="28" t="s">
        <v>18</v>
      </c>
      <c r="C113" s="124" t="e">
        <f aca="true" t="shared" si="26" ref="C113:N113">IF(C112&gt;0,C111/C112,0)</f>
        <v>#REF!</v>
      </c>
      <c r="D113" s="125" t="e">
        <f t="shared" si="26"/>
        <v>#REF!</v>
      </c>
      <c r="E113" s="126" t="e">
        <f t="shared" si="26"/>
        <v>#REF!</v>
      </c>
      <c r="F113" s="138" t="e">
        <f t="shared" si="26"/>
        <v>#REF!</v>
      </c>
      <c r="G113" s="129" t="e">
        <f t="shared" si="26"/>
        <v>#REF!</v>
      </c>
      <c r="H113" s="128" t="e">
        <f t="shared" si="26"/>
        <v>#REF!</v>
      </c>
      <c r="I113" s="126" t="e">
        <f t="shared" si="26"/>
        <v>#REF!</v>
      </c>
      <c r="J113" s="129" t="e">
        <f t="shared" si="26"/>
        <v>#REF!</v>
      </c>
      <c r="K113" s="128" t="e">
        <f t="shared" si="26"/>
        <v>#REF!</v>
      </c>
      <c r="L113" s="128" t="e">
        <f t="shared" si="26"/>
        <v>#REF!</v>
      </c>
      <c r="M113" s="128" t="e">
        <f t="shared" si="26"/>
        <v>#REF!</v>
      </c>
      <c r="N113" s="130" t="e">
        <f t="shared" si="26"/>
        <v>#REF!</v>
      </c>
    </row>
    <row r="114" spans="1:14" s="111" customFormat="1" ht="18" customHeight="1">
      <c r="A114" s="113"/>
      <c r="B114" s="609" t="s">
        <v>49</v>
      </c>
      <c r="C114" s="609"/>
      <c r="D114" s="609"/>
      <c r="E114" s="609"/>
      <c r="F114" s="609"/>
      <c r="G114" s="609"/>
      <c r="H114" s="609"/>
      <c r="I114" s="609"/>
      <c r="J114" s="609"/>
      <c r="K114" s="609"/>
      <c r="L114" s="609"/>
      <c r="M114" s="609"/>
      <c r="N114" s="609"/>
    </row>
    <row r="115" spans="1:14" s="111" customFormat="1" ht="18" customHeight="1">
      <c r="A115" s="113"/>
      <c r="B115" s="39" t="s">
        <v>16</v>
      </c>
      <c r="C115" s="140" t="e">
        <f>'4 kiad2011'!#REF!</f>
        <v>#REF!</v>
      </c>
      <c r="D115" s="141" t="e">
        <f>'4 kiad2011'!#REF!</f>
        <v>#REF!</v>
      </c>
      <c r="E115" s="142" t="e">
        <f>'4 kiad2011'!#REF!</f>
        <v>#REF!</v>
      </c>
      <c r="F115" s="143" t="e">
        <f>'4 kiad2011'!#REF!</f>
        <v>#REF!</v>
      </c>
      <c r="G115" s="141" t="e">
        <f>'4 kiad2011'!#REF!</f>
        <v>#REF!</v>
      </c>
      <c r="H115" s="141" t="e">
        <f>'4 kiad2011'!#REF!</f>
        <v>#REF!</v>
      </c>
      <c r="I115" s="144" t="e">
        <f>'4 kiad2011'!#REF!</f>
        <v>#REF!</v>
      </c>
      <c r="J115" s="167" t="e">
        <f>'4 kiad2011'!#REF!</f>
        <v>#REF!</v>
      </c>
      <c r="K115" s="141" t="e">
        <f>'4 kiad2011'!#REF!</f>
        <v>#REF!</v>
      </c>
      <c r="L115" s="141" t="e">
        <f>'4 kiad2011'!#REF!</f>
        <v>#REF!</v>
      </c>
      <c r="M115" s="141" t="e">
        <f>'4 kiad2011'!#REF!</f>
        <v>#REF!</v>
      </c>
      <c r="N115" s="144" t="e">
        <f>'4 kiad2011'!#REF!</f>
        <v>#REF!</v>
      </c>
    </row>
    <row r="116" spans="1:14" s="111" customFormat="1" ht="12.75" customHeight="1" hidden="1">
      <c r="A116" s="113"/>
      <c r="B116" s="44" t="s">
        <v>17</v>
      </c>
      <c r="C116" s="114" t="e">
        <f>'4 kiad2011'!#REF!</f>
        <v>#REF!</v>
      </c>
      <c r="D116" s="115" t="e">
        <f>'4 kiad2011'!#REF!</f>
        <v>#REF!</v>
      </c>
      <c r="E116" s="116" t="e">
        <f>'4 kiad2011'!#REF!</f>
        <v>#REF!</v>
      </c>
      <c r="F116" s="121" t="e">
        <f>'4 kiad2011'!#REF!</f>
        <v>#REF!</v>
      </c>
      <c r="G116" s="115" t="e">
        <f>'4 kiad2011'!#REF!</f>
        <v>#REF!</v>
      </c>
      <c r="H116" s="115" t="e">
        <f>'4 kiad2011'!#REF!</f>
        <v>#REF!</v>
      </c>
      <c r="I116" s="116" t="e">
        <f>'4 kiad2011'!#REF!</f>
        <v>#REF!</v>
      </c>
      <c r="J116" s="122" t="e">
        <f>'4 kiad2011'!#REF!</f>
        <v>#REF!</v>
      </c>
      <c r="K116" s="115" t="e">
        <f>'4 kiad2011'!#REF!</f>
        <v>#REF!</v>
      </c>
      <c r="L116" s="115" t="e">
        <f>'4 kiad2011'!#REF!</f>
        <v>#REF!</v>
      </c>
      <c r="M116" s="115" t="e">
        <f>'4 kiad2011'!#REF!</f>
        <v>#REF!</v>
      </c>
      <c r="N116" s="123" t="e">
        <f>'4 kiad2011'!#REF!</f>
        <v>#REF!</v>
      </c>
    </row>
    <row r="117" spans="1:14" s="111" customFormat="1" ht="12.75" customHeight="1" hidden="1">
      <c r="A117" s="145"/>
      <c r="B117" s="28" t="s">
        <v>18</v>
      </c>
      <c r="C117" s="124" t="e">
        <f aca="true" t="shared" si="27" ref="C117:N117">IF(C116&gt;0,C115/C116,0)</f>
        <v>#REF!</v>
      </c>
      <c r="D117" s="125" t="e">
        <f t="shared" si="27"/>
        <v>#REF!</v>
      </c>
      <c r="E117" s="126" t="e">
        <f t="shared" si="27"/>
        <v>#REF!</v>
      </c>
      <c r="F117" s="127" t="e">
        <f t="shared" si="27"/>
        <v>#REF!</v>
      </c>
      <c r="G117" s="129" t="e">
        <f t="shared" si="27"/>
        <v>#REF!</v>
      </c>
      <c r="H117" s="128" t="e">
        <f t="shared" si="27"/>
        <v>#REF!</v>
      </c>
      <c r="I117" s="130" t="e">
        <f t="shared" si="27"/>
        <v>#REF!</v>
      </c>
      <c r="J117" s="125" t="e">
        <f t="shared" si="27"/>
        <v>#REF!</v>
      </c>
      <c r="K117" s="128" t="e">
        <f t="shared" si="27"/>
        <v>#REF!</v>
      </c>
      <c r="L117" s="128" t="e">
        <f t="shared" si="27"/>
        <v>#REF!</v>
      </c>
      <c r="M117" s="128" t="e">
        <f t="shared" si="27"/>
        <v>#REF!</v>
      </c>
      <c r="N117" s="130" t="e">
        <f t="shared" si="27"/>
        <v>#REF!</v>
      </c>
    </row>
    <row r="118" spans="1:14" s="111" customFormat="1" ht="12" customHeight="1">
      <c r="A118" s="162"/>
      <c r="B118" s="163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5"/>
    </row>
    <row r="119" spans="1:14" s="111" customFormat="1" ht="24" customHeight="1">
      <c r="A119" s="595" t="s">
        <v>27</v>
      </c>
      <c r="B119" s="595"/>
      <c r="C119" s="140" t="e">
        <f>D119+E119+G119+H119+I119+J119+K119+L119+M119+N119</f>
        <v>#REF!</v>
      </c>
      <c r="D119" s="152" t="e">
        <f aca="true" t="shared" si="28" ref="D119:N119">D107+D111+D115</f>
        <v>#REF!</v>
      </c>
      <c r="E119" s="154" t="e">
        <f t="shared" si="28"/>
        <v>#REF!</v>
      </c>
      <c r="F119" s="152" t="e">
        <f t="shared" si="28"/>
        <v>#REF!</v>
      </c>
      <c r="G119" s="152" t="e">
        <f t="shared" si="28"/>
        <v>#REF!</v>
      </c>
      <c r="H119" s="153" t="e">
        <f t="shared" si="28"/>
        <v>#REF!</v>
      </c>
      <c r="I119" s="154" t="e">
        <f t="shared" si="28"/>
        <v>#REF!</v>
      </c>
      <c r="J119" s="152" t="e">
        <f t="shared" si="28"/>
        <v>#REF!</v>
      </c>
      <c r="K119" s="153" t="e">
        <f t="shared" si="28"/>
        <v>#REF!</v>
      </c>
      <c r="L119" s="153" t="e">
        <f t="shared" si="28"/>
        <v>#REF!</v>
      </c>
      <c r="M119" s="153" t="e">
        <f t="shared" si="28"/>
        <v>#REF!</v>
      </c>
      <c r="N119" s="154" t="e">
        <f t="shared" si="28"/>
        <v>#REF!</v>
      </c>
    </row>
    <row r="120" spans="1:14" s="111" customFormat="1" ht="12.75" customHeight="1" hidden="1">
      <c r="A120" s="590" t="s">
        <v>28</v>
      </c>
      <c r="B120" s="590"/>
      <c r="C120" s="155" t="e">
        <f>D120+E120+G120+H120+I120+J120+K120+L120+M120+N120</f>
        <v>#REF!</v>
      </c>
      <c r="D120" s="152" t="e">
        <f aca="true" t="shared" si="29" ref="D120:N120">D108+D112+D116</f>
        <v>#REF!</v>
      </c>
      <c r="E120" s="154" t="e">
        <f t="shared" si="29"/>
        <v>#REF!</v>
      </c>
      <c r="F120" s="152" t="e">
        <f t="shared" si="29"/>
        <v>#REF!</v>
      </c>
      <c r="G120" s="152" t="e">
        <f t="shared" si="29"/>
        <v>#REF!</v>
      </c>
      <c r="H120" s="153" t="e">
        <f t="shared" si="29"/>
        <v>#REF!</v>
      </c>
      <c r="I120" s="154" t="e">
        <f t="shared" si="29"/>
        <v>#REF!</v>
      </c>
      <c r="J120" s="152" t="e">
        <f t="shared" si="29"/>
        <v>#REF!</v>
      </c>
      <c r="K120" s="153" t="e">
        <f t="shared" si="29"/>
        <v>#REF!</v>
      </c>
      <c r="L120" s="153" t="e">
        <f t="shared" si="29"/>
        <v>#REF!</v>
      </c>
      <c r="M120" s="153" t="e">
        <f t="shared" si="29"/>
        <v>#REF!</v>
      </c>
      <c r="N120" s="154" t="e">
        <f t="shared" si="29"/>
        <v>#REF!</v>
      </c>
    </row>
    <row r="121" spans="1:14" s="111" customFormat="1" ht="12" customHeight="1">
      <c r="A121" s="162"/>
      <c r="B121" s="163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5"/>
    </row>
    <row r="122" spans="1:14" s="111" customFormat="1" ht="21" customHeight="1">
      <c r="A122" s="606" t="s">
        <v>50</v>
      </c>
      <c r="B122" s="606"/>
      <c r="C122" s="606"/>
      <c r="D122" s="606"/>
      <c r="E122" s="606"/>
      <c r="F122" s="606"/>
      <c r="G122" s="606"/>
      <c r="H122" s="606"/>
      <c r="I122" s="606"/>
      <c r="J122" s="606"/>
      <c r="K122" s="606"/>
      <c r="L122" s="606"/>
      <c r="M122" s="606"/>
      <c r="N122" s="606"/>
    </row>
    <row r="123" spans="1:14" s="111" customFormat="1" ht="18" customHeight="1">
      <c r="A123" s="112"/>
      <c r="B123" s="608" t="s">
        <v>51</v>
      </c>
      <c r="C123" s="608"/>
      <c r="D123" s="608"/>
      <c r="E123" s="608"/>
      <c r="F123" s="608"/>
      <c r="G123" s="608"/>
      <c r="H123" s="608"/>
      <c r="I123" s="608"/>
      <c r="J123" s="608"/>
      <c r="K123" s="608"/>
      <c r="L123" s="608"/>
      <c r="M123" s="608"/>
      <c r="N123" s="608"/>
    </row>
    <row r="124" spans="1:14" s="111" customFormat="1" ht="18" customHeight="1">
      <c r="A124" s="113"/>
      <c r="B124" s="18" t="s">
        <v>16</v>
      </c>
      <c r="C124" s="114" t="e">
        <f>'4 kiad2011'!#REF!</f>
        <v>#REF!</v>
      </c>
      <c r="D124" s="115" t="e">
        <f>'4 kiad2011'!#REF!</f>
        <v>#REF!</v>
      </c>
      <c r="E124" s="116" t="e">
        <f>'4 kiad2011'!#REF!</f>
        <v>#REF!</v>
      </c>
      <c r="F124" s="117" t="e">
        <f>'4 kiad2011'!#REF!</f>
        <v>#REF!</v>
      </c>
      <c r="G124" s="115" t="e">
        <f>'4 kiad2011'!#REF!</f>
        <v>#REF!</v>
      </c>
      <c r="H124" s="115" t="e">
        <f>'4 kiad2011'!#REF!</f>
        <v>#REF!</v>
      </c>
      <c r="I124" s="116" t="e">
        <f>'4 kiad2011'!#REF!</f>
        <v>#REF!</v>
      </c>
      <c r="J124" s="118" t="e">
        <f>'4 kiad2011'!#REF!</f>
        <v>#REF!</v>
      </c>
      <c r="K124" s="119" t="e">
        <f>'4 kiad2011'!#REF!</f>
        <v>#REF!</v>
      </c>
      <c r="L124" s="119" t="e">
        <f>'4 kiad2011'!#REF!</f>
        <v>#REF!</v>
      </c>
      <c r="M124" s="119" t="e">
        <f>'4 kiad2011'!#REF!</f>
        <v>#REF!</v>
      </c>
      <c r="N124" s="120" t="e">
        <f>'4 kiad2011'!#REF!</f>
        <v>#REF!</v>
      </c>
    </row>
    <row r="125" spans="1:14" s="111" customFormat="1" ht="12.75" customHeight="1" hidden="1">
      <c r="A125" s="113"/>
      <c r="B125" s="23" t="s">
        <v>17</v>
      </c>
      <c r="C125" s="114" t="e">
        <f>'4 kiad2011'!#REF!</f>
        <v>#REF!</v>
      </c>
      <c r="D125" s="115" t="e">
        <f>'4 kiad2011'!#REF!</f>
        <v>#REF!</v>
      </c>
      <c r="E125" s="116" t="e">
        <f>'4 kiad2011'!#REF!</f>
        <v>#REF!</v>
      </c>
      <c r="F125" s="121" t="e">
        <f>'4 kiad2011'!#REF!</f>
        <v>#REF!</v>
      </c>
      <c r="G125" s="115" t="e">
        <f>'4 kiad2011'!#REF!</f>
        <v>#REF!</v>
      </c>
      <c r="H125" s="115" t="e">
        <f>'4 kiad2011'!#REF!</f>
        <v>#REF!</v>
      </c>
      <c r="I125" s="116" t="e">
        <f>'4 kiad2011'!#REF!</f>
        <v>#REF!</v>
      </c>
      <c r="J125" s="122" t="e">
        <f>'4 kiad2011'!#REF!</f>
        <v>#REF!</v>
      </c>
      <c r="K125" s="115" t="e">
        <f>'4 kiad2011'!#REF!</f>
        <v>#REF!</v>
      </c>
      <c r="L125" s="115" t="e">
        <f>'4 kiad2011'!#REF!</f>
        <v>#REF!</v>
      </c>
      <c r="M125" s="115" t="e">
        <f>'4 kiad2011'!#REF!</f>
        <v>#REF!</v>
      </c>
      <c r="N125" s="123" t="e">
        <f>'4 kiad2011'!#REF!</f>
        <v>#REF!</v>
      </c>
    </row>
    <row r="126" spans="1:14" s="111" customFormat="1" ht="12.75" customHeight="1" hidden="1">
      <c r="A126" s="113"/>
      <c r="B126" s="28" t="s">
        <v>18</v>
      </c>
      <c r="C126" s="124" t="e">
        <f aca="true" t="shared" si="30" ref="C126:N126">IF(C125&gt;0,C124/C125,0)</f>
        <v>#REF!</v>
      </c>
      <c r="D126" s="125" t="e">
        <f t="shared" si="30"/>
        <v>#REF!</v>
      </c>
      <c r="E126" s="126" t="e">
        <f t="shared" si="30"/>
        <v>#REF!</v>
      </c>
      <c r="F126" s="138" t="e">
        <f t="shared" si="30"/>
        <v>#REF!</v>
      </c>
      <c r="G126" s="129" t="e">
        <f t="shared" si="30"/>
        <v>#REF!</v>
      </c>
      <c r="H126" s="128" t="e">
        <f t="shared" si="30"/>
        <v>#REF!</v>
      </c>
      <c r="I126" s="130" t="e">
        <f t="shared" si="30"/>
        <v>#REF!</v>
      </c>
      <c r="J126" s="125" t="e">
        <f t="shared" si="30"/>
        <v>#REF!</v>
      </c>
      <c r="K126" s="128" t="e">
        <f t="shared" si="30"/>
        <v>#REF!</v>
      </c>
      <c r="L126" s="128" t="e">
        <f t="shared" si="30"/>
        <v>#REF!</v>
      </c>
      <c r="M126" s="128" t="e">
        <f t="shared" si="30"/>
        <v>#REF!</v>
      </c>
      <c r="N126" s="130" t="e">
        <f t="shared" si="30"/>
        <v>#REF!</v>
      </c>
    </row>
    <row r="127" spans="1:14" s="111" customFormat="1" ht="18" customHeight="1">
      <c r="A127" s="113"/>
      <c r="B127" s="610" t="s">
        <v>52</v>
      </c>
      <c r="C127" s="610"/>
      <c r="D127" s="610"/>
      <c r="E127" s="610"/>
      <c r="F127" s="610"/>
      <c r="G127" s="610"/>
      <c r="H127" s="610"/>
      <c r="I127" s="610"/>
      <c r="J127" s="610"/>
      <c r="K127" s="610"/>
      <c r="L127" s="610"/>
      <c r="M127" s="610"/>
      <c r="N127" s="610"/>
    </row>
    <row r="128" spans="1:14" s="111" customFormat="1" ht="18" customHeight="1">
      <c r="A128" s="113"/>
      <c r="B128" s="18" t="s">
        <v>16</v>
      </c>
      <c r="C128" s="114" t="e">
        <f>'4 kiad2011'!#REF!</f>
        <v>#REF!</v>
      </c>
      <c r="D128" s="115" t="e">
        <f>'4 kiad2011'!#REF!</f>
        <v>#REF!</v>
      </c>
      <c r="E128" s="116" t="e">
        <f>'4 kiad2011'!#REF!</f>
        <v>#REF!</v>
      </c>
      <c r="F128" s="117" t="e">
        <f>'4 kiad2011'!#REF!</f>
        <v>#REF!</v>
      </c>
      <c r="G128" s="115" t="e">
        <f>'4 kiad2011'!#REF!</f>
        <v>#REF!</v>
      </c>
      <c r="H128" s="115" t="e">
        <f>'4 kiad2011'!#REF!</f>
        <v>#REF!</v>
      </c>
      <c r="I128" s="116" t="e">
        <f>'4 kiad2011'!#REF!</f>
        <v>#REF!</v>
      </c>
      <c r="J128" s="118" t="e">
        <f>'4 kiad2011'!#REF!</f>
        <v>#REF!</v>
      </c>
      <c r="K128" s="119" t="e">
        <f>'4 kiad2011'!#REF!</f>
        <v>#REF!</v>
      </c>
      <c r="L128" s="119" t="e">
        <f>'4 kiad2011'!#REF!</f>
        <v>#REF!</v>
      </c>
      <c r="M128" s="119" t="e">
        <f>'4 kiad2011'!#REF!</f>
        <v>#REF!</v>
      </c>
      <c r="N128" s="120" t="e">
        <f>'4 kiad2011'!#REF!</f>
        <v>#REF!</v>
      </c>
    </row>
    <row r="129" spans="1:14" s="111" customFormat="1" ht="12.75" customHeight="1" hidden="1">
      <c r="A129" s="113"/>
      <c r="B129" s="23" t="s">
        <v>17</v>
      </c>
      <c r="C129" s="114" t="e">
        <f>'4 kiad2011'!#REF!</f>
        <v>#REF!</v>
      </c>
      <c r="D129" s="115" t="e">
        <f>'4 kiad2011'!#REF!</f>
        <v>#REF!</v>
      </c>
      <c r="E129" s="116" t="e">
        <f>'4 kiad2011'!#REF!</f>
        <v>#REF!</v>
      </c>
      <c r="F129" s="121" t="e">
        <f>'4 kiad2011'!#REF!</f>
        <v>#REF!</v>
      </c>
      <c r="G129" s="115" t="e">
        <f>'4 kiad2011'!#REF!</f>
        <v>#REF!</v>
      </c>
      <c r="H129" s="115" t="e">
        <f>'4 kiad2011'!#REF!</f>
        <v>#REF!</v>
      </c>
      <c r="I129" s="116" t="e">
        <f>'4 kiad2011'!#REF!</f>
        <v>#REF!</v>
      </c>
      <c r="J129" s="122" t="e">
        <f>'4 kiad2011'!#REF!</f>
        <v>#REF!</v>
      </c>
      <c r="K129" s="115" t="e">
        <f>'4 kiad2011'!#REF!</f>
        <v>#REF!</v>
      </c>
      <c r="L129" s="115" t="e">
        <f>'4 kiad2011'!#REF!</f>
        <v>#REF!</v>
      </c>
      <c r="M129" s="115" t="e">
        <f>'4 kiad2011'!#REF!</f>
        <v>#REF!</v>
      </c>
      <c r="N129" s="123" t="e">
        <f>'4 kiad2011'!#REF!</f>
        <v>#REF!</v>
      </c>
    </row>
    <row r="130" spans="1:14" s="111" customFormat="1" ht="12.75" customHeight="1" hidden="1">
      <c r="A130" s="113"/>
      <c r="B130" s="28" t="s">
        <v>18</v>
      </c>
      <c r="C130" s="124" t="e">
        <f aca="true" t="shared" si="31" ref="C130:N130">IF(C129&gt;0,C128/C129,0)</f>
        <v>#REF!</v>
      </c>
      <c r="D130" s="125" t="e">
        <f t="shared" si="31"/>
        <v>#REF!</v>
      </c>
      <c r="E130" s="126" t="e">
        <f t="shared" si="31"/>
        <v>#REF!</v>
      </c>
      <c r="F130" s="138" t="e">
        <f t="shared" si="31"/>
        <v>#REF!</v>
      </c>
      <c r="G130" s="129" t="e">
        <f t="shared" si="31"/>
        <v>#REF!</v>
      </c>
      <c r="H130" s="128" t="e">
        <f t="shared" si="31"/>
        <v>#REF!</v>
      </c>
      <c r="I130" s="130" t="e">
        <f t="shared" si="31"/>
        <v>#REF!</v>
      </c>
      <c r="J130" s="125" t="e">
        <f t="shared" si="31"/>
        <v>#REF!</v>
      </c>
      <c r="K130" s="128" t="e">
        <f t="shared" si="31"/>
        <v>#REF!</v>
      </c>
      <c r="L130" s="128" t="e">
        <f t="shared" si="31"/>
        <v>#REF!</v>
      </c>
      <c r="M130" s="128" t="e">
        <f t="shared" si="31"/>
        <v>#REF!</v>
      </c>
      <c r="N130" s="130" t="e">
        <f t="shared" si="31"/>
        <v>#REF!</v>
      </c>
    </row>
    <row r="131" spans="1:14" s="111" customFormat="1" ht="18" customHeight="1">
      <c r="A131" s="113"/>
      <c r="B131" s="608" t="s">
        <v>53</v>
      </c>
      <c r="C131" s="608"/>
      <c r="D131" s="608"/>
      <c r="E131" s="608"/>
      <c r="F131" s="608"/>
      <c r="G131" s="608"/>
      <c r="H131" s="608"/>
      <c r="I131" s="608"/>
      <c r="J131" s="608"/>
      <c r="K131" s="608"/>
      <c r="L131" s="608"/>
      <c r="M131" s="608"/>
      <c r="N131" s="608"/>
    </row>
    <row r="132" spans="1:14" s="111" customFormat="1" ht="18" customHeight="1">
      <c r="A132" s="113"/>
      <c r="B132" s="18" t="s">
        <v>16</v>
      </c>
      <c r="C132" s="114" t="e">
        <f>'4 kiad2011'!#REF!</f>
        <v>#REF!</v>
      </c>
      <c r="D132" s="115" t="e">
        <f>'4 kiad2011'!#REF!</f>
        <v>#REF!</v>
      </c>
      <c r="E132" s="116" t="e">
        <f>'4 kiad2011'!#REF!</f>
        <v>#REF!</v>
      </c>
      <c r="F132" s="117" t="e">
        <f>'4 kiad2011'!#REF!</f>
        <v>#REF!</v>
      </c>
      <c r="G132" s="115" t="e">
        <f>'4 kiad2011'!#REF!</f>
        <v>#REF!</v>
      </c>
      <c r="H132" s="115" t="e">
        <f>'4 kiad2011'!#REF!</f>
        <v>#REF!</v>
      </c>
      <c r="I132" s="116" t="e">
        <f>'4 kiad2011'!#REF!</f>
        <v>#REF!</v>
      </c>
      <c r="J132" s="118" t="e">
        <f>'4 kiad2011'!#REF!</f>
        <v>#REF!</v>
      </c>
      <c r="K132" s="119" t="e">
        <f>'4 kiad2011'!#REF!</f>
        <v>#REF!</v>
      </c>
      <c r="L132" s="119" t="e">
        <f>'4 kiad2011'!#REF!</f>
        <v>#REF!</v>
      </c>
      <c r="M132" s="119" t="e">
        <f>'4 kiad2011'!#REF!</f>
        <v>#REF!</v>
      </c>
      <c r="N132" s="120" t="e">
        <f>'4 kiad2011'!#REF!</f>
        <v>#REF!</v>
      </c>
    </row>
    <row r="133" spans="1:14" s="111" customFormat="1" ht="12.75" customHeight="1" hidden="1">
      <c r="A133" s="113"/>
      <c r="B133" s="23" t="s">
        <v>17</v>
      </c>
      <c r="C133" s="114" t="e">
        <f>'4 kiad2011'!#REF!</f>
        <v>#REF!</v>
      </c>
      <c r="D133" s="115" t="e">
        <f>'4 kiad2011'!#REF!</f>
        <v>#REF!</v>
      </c>
      <c r="E133" s="116" t="e">
        <f>'4 kiad2011'!#REF!</f>
        <v>#REF!</v>
      </c>
      <c r="F133" s="121" t="e">
        <f>'4 kiad2011'!#REF!</f>
        <v>#REF!</v>
      </c>
      <c r="G133" s="115" t="e">
        <f>'4 kiad2011'!#REF!</f>
        <v>#REF!</v>
      </c>
      <c r="H133" s="115" t="e">
        <f>'4 kiad2011'!#REF!</f>
        <v>#REF!</v>
      </c>
      <c r="I133" s="116" t="e">
        <f>'4 kiad2011'!#REF!</f>
        <v>#REF!</v>
      </c>
      <c r="J133" s="122" t="e">
        <f>'4 kiad2011'!#REF!</f>
        <v>#REF!</v>
      </c>
      <c r="K133" s="115" t="e">
        <f>'4 kiad2011'!#REF!</f>
        <v>#REF!</v>
      </c>
      <c r="L133" s="115" t="e">
        <f>'4 kiad2011'!#REF!</f>
        <v>#REF!</v>
      </c>
      <c r="M133" s="115" t="e">
        <f>'4 kiad2011'!#REF!</f>
        <v>#REF!</v>
      </c>
      <c r="N133" s="123" t="e">
        <f>'4 kiad2011'!#REF!</f>
        <v>#REF!</v>
      </c>
    </row>
    <row r="134" spans="1:14" s="111" customFormat="1" ht="12.75" customHeight="1" hidden="1">
      <c r="A134" s="113"/>
      <c r="B134" s="28" t="s">
        <v>18</v>
      </c>
      <c r="C134" s="131" t="e">
        <f aca="true" t="shared" si="32" ref="C134:N134">IF(C133&gt;0,C132/C133,0)</f>
        <v>#REF!</v>
      </c>
      <c r="D134" s="132" t="e">
        <f t="shared" si="32"/>
        <v>#REF!</v>
      </c>
      <c r="E134" s="133" t="e">
        <f t="shared" si="32"/>
        <v>#REF!</v>
      </c>
      <c r="F134" s="139" t="e">
        <f t="shared" si="32"/>
        <v>#REF!</v>
      </c>
      <c r="G134" s="135" t="e">
        <f t="shared" si="32"/>
        <v>#REF!</v>
      </c>
      <c r="H134" s="136" t="e">
        <f t="shared" si="32"/>
        <v>#REF!</v>
      </c>
      <c r="I134" s="137" t="e">
        <f t="shared" si="32"/>
        <v>#REF!</v>
      </c>
      <c r="J134" s="132" t="e">
        <f t="shared" si="32"/>
        <v>#REF!</v>
      </c>
      <c r="K134" s="136" t="e">
        <f t="shared" si="32"/>
        <v>#REF!</v>
      </c>
      <c r="L134" s="136" t="e">
        <f t="shared" si="32"/>
        <v>#REF!</v>
      </c>
      <c r="M134" s="136" t="e">
        <f t="shared" si="32"/>
        <v>#REF!</v>
      </c>
      <c r="N134" s="137" t="e">
        <f t="shared" si="32"/>
        <v>#REF!</v>
      </c>
    </row>
    <row r="135" spans="1:14" s="111" customFormat="1" ht="18" customHeight="1">
      <c r="A135" s="113"/>
      <c r="B135" s="608" t="s">
        <v>54</v>
      </c>
      <c r="C135" s="608"/>
      <c r="D135" s="608"/>
      <c r="E135" s="608"/>
      <c r="F135" s="608"/>
      <c r="G135" s="608"/>
      <c r="H135" s="608"/>
      <c r="I135" s="608"/>
      <c r="J135" s="608"/>
      <c r="K135" s="608"/>
      <c r="L135" s="608"/>
      <c r="M135" s="608"/>
      <c r="N135" s="608"/>
    </row>
    <row r="136" spans="1:14" s="111" customFormat="1" ht="18" customHeight="1">
      <c r="A136" s="113"/>
      <c r="B136" s="18" t="s">
        <v>16</v>
      </c>
      <c r="C136" s="114" t="e">
        <f>'4 kiad2011'!#REF!</f>
        <v>#REF!</v>
      </c>
      <c r="D136" s="115" t="e">
        <f>'4 kiad2011'!#REF!</f>
        <v>#REF!</v>
      </c>
      <c r="E136" s="116" t="e">
        <f>'4 kiad2011'!#REF!</f>
        <v>#REF!</v>
      </c>
      <c r="F136" s="117" t="e">
        <f>'4 kiad2011'!#REF!</f>
        <v>#REF!</v>
      </c>
      <c r="G136" s="115" t="e">
        <f>'4 kiad2011'!#REF!</f>
        <v>#REF!</v>
      </c>
      <c r="H136" s="115" t="e">
        <f>'4 kiad2011'!#REF!</f>
        <v>#REF!</v>
      </c>
      <c r="I136" s="116" t="e">
        <f>'4 kiad2011'!#REF!</f>
        <v>#REF!</v>
      </c>
      <c r="J136" s="118" t="e">
        <f>'4 kiad2011'!#REF!</f>
        <v>#REF!</v>
      </c>
      <c r="K136" s="119" t="e">
        <f>'4 kiad2011'!#REF!</f>
        <v>#REF!</v>
      </c>
      <c r="L136" s="119" t="e">
        <f>'4 kiad2011'!#REF!</f>
        <v>#REF!</v>
      </c>
      <c r="M136" s="119" t="e">
        <f>'4 kiad2011'!#REF!</f>
        <v>#REF!</v>
      </c>
      <c r="N136" s="120" t="e">
        <f>'4 kiad2011'!#REF!</f>
        <v>#REF!</v>
      </c>
    </row>
    <row r="137" spans="1:14" s="111" customFormat="1" ht="12.75" customHeight="1" hidden="1">
      <c r="A137" s="113"/>
      <c r="B137" s="23" t="s">
        <v>17</v>
      </c>
      <c r="C137" s="114" t="e">
        <f>'4 kiad2011'!#REF!</f>
        <v>#REF!</v>
      </c>
      <c r="D137" s="115" t="e">
        <f>'4 kiad2011'!#REF!</f>
        <v>#REF!</v>
      </c>
      <c r="E137" s="116" t="e">
        <f>'4 kiad2011'!#REF!</f>
        <v>#REF!</v>
      </c>
      <c r="F137" s="121" t="e">
        <f>'4 kiad2011'!#REF!</f>
        <v>#REF!</v>
      </c>
      <c r="G137" s="115" t="e">
        <f>'4 kiad2011'!#REF!</f>
        <v>#REF!</v>
      </c>
      <c r="H137" s="115" t="e">
        <f>'4 kiad2011'!#REF!</f>
        <v>#REF!</v>
      </c>
      <c r="I137" s="116" t="e">
        <f>'4 kiad2011'!#REF!</f>
        <v>#REF!</v>
      </c>
      <c r="J137" s="122" t="e">
        <f>'4 kiad2011'!#REF!</f>
        <v>#REF!</v>
      </c>
      <c r="K137" s="115" t="e">
        <f>'4 kiad2011'!#REF!</f>
        <v>#REF!</v>
      </c>
      <c r="L137" s="115" t="e">
        <f>'4 kiad2011'!#REF!</f>
        <v>#REF!</v>
      </c>
      <c r="M137" s="115" t="e">
        <f>'4 kiad2011'!#REF!</f>
        <v>#REF!</v>
      </c>
      <c r="N137" s="123" t="e">
        <f>'4 kiad2011'!#REF!</f>
        <v>#REF!</v>
      </c>
    </row>
    <row r="138" spans="1:14" s="111" customFormat="1" ht="12.75" customHeight="1" hidden="1">
      <c r="A138" s="113"/>
      <c r="B138" s="28" t="s">
        <v>18</v>
      </c>
      <c r="C138" s="124" t="e">
        <f aca="true" t="shared" si="33" ref="C138:N138">IF(C137&gt;0,C136/C137,0)</f>
        <v>#REF!</v>
      </c>
      <c r="D138" s="125" t="e">
        <f t="shared" si="33"/>
        <v>#REF!</v>
      </c>
      <c r="E138" s="126" t="e">
        <f t="shared" si="33"/>
        <v>#REF!</v>
      </c>
      <c r="F138" s="138" t="e">
        <f t="shared" si="33"/>
        <v>#REF!</v>
      </c>
      <c r="G138" s="129" t="e">
        <f t="shared" si="33"/>
        <v>#REF!</v>
      </c>
      <c r="H138" s="128" t="e">
        <f t="shared" si="33"/>
        <v>#REF!</v>
      </c>
      <c r="I138" s="130" t="e">
        <f t="shared" si="33"/>
        <v>#REF!</v>
      </c>
      <c r="J138" s="125" t="e">
        <f t="shared" si="33"/>
        <v>#REF!</v>
      </c>
      <c r="K138" s="128" t="e">
        <f t="shared" si="33"/>
        <v>#REF!</v>
      </c>
      <c r="L138" s="128" t="e">
        <f t="shared" si="33"/>
        <v>#REF!</v>
      </c>
      <c r="M138" s="128" t="e">
        <f t="shared" si="33"/>
        <v>#REF!</v>
      </c>
      <c r="N138" s="130" t="e">
        <f t="shared" si="33"/>
        <v>#REF!</v>
      </c>
    </row>
    <row r="139" spans="1:14" s="111" customFormat="1" ht="18" customHeight="1">
      <c r="A139" s="113"/>
      <c r="B139" s="608" t="s">
        <v>55</v>
      </c>
      <c r="C139" s="608"/>
      <c r="D139" s="608"/>
      <c r="E139" s="608"/>
      <c r="F139" s="608"/>
      <c r="G139" s="608"/>
      <c r="H139" s="608"/>
      <c r="I139" s="608"/>
      <c r="J139" s="608"/>
      <c r="K139" s="608"/>
      <c r="L139" s="608"/>
      <c r="M139" s="608"/>
      <c r="N139" s="608"/>
    </row>
    <row r="140" spans="1:14" s="111" customFormat="1" ht="18" customHeight="1">
      <c r="A140" s="113"/>
      <c r="B140" s="18" t="s">
        <v>16</v>
      </c>
      <c r="C140" s="114" t="e">
        <f>'4 kiad2011'!#REF!</f>
        <v>#REF!</v>
      </c>
      <c r="D140" s="115" t="e">
        <f>'4 kiad2011'!#REF!</f>
        <v>#REF!</v>
      </c>
      <c r="E140" s="116" t="e">
        <f>'4 kiad2011'!#REF!</f>
        <v>#REF!</v>
      </c>
      <c r="F140" s="117" t="e">
        <f>'4 kiad2011'!#REF!</f>
        <v>#REF!</v>
      </c>
      <c r="G140" s="115" t="e">
        <f>'4 kiad2011'!#REF!</f>
        <v>#REF!</v>
      </c>
      <c r="H140" s="115" t="e">
        <f>'4 kiad2011'!#REF!</f>
        <v>#REF!</v>
      </c>
      <c r="I140" s="116" t="e">
        <f>'4 kiad2011'!#REF!</f>
        <v>#REF!</v>
      </c>
      <c r="J140" s="118" t="e">
        <f>'4 kiad2011'!#REF!</f>
        <v>#REF!</v>
      </c>
      <c r="K140" s="119" t="e">
        <f>'4 kiad2011'!#REF!</f>
        <v>#REF!</v>
      </c>
      <c r="L140" s="119" t="e">
        <f>'4 kiad2011'!#REF!</f>
        <v>#REF!</v>
      </c>
      <c r="M140" s="119" t="e">
        <f>'4 kiad2011'!#REF!</f>
        <v>#REF!</v>
      </c>
      <c r="N140" s="120" t="e">
        <f>'4 kiad2011'!#REF!</f>
        <v>#REF!</v>
      </c>
    </row>
    <row r="141" spans="1:14" s="111" customFormat="1" ht="12.75" customHeight="1" hidden="1">
      <c r="A141" s="113"/>
      <c r="B141" s="23" t="s">
        <v>17</v>
      </c>
      <c r="C141" s="114" t="e">
        <f>'4 kiad2011'!#REF!</f>
        <v>#REF!</v>
      </c>
      <c r="D141" s="115" t="e">
        <f>'4 kiad2011'!#REF!</f>
        <v>#REF!</v>
      </c>
      <c r="E141" s="116" t="e">
        <f>'4 kiad2011'!#REF!</f>
        <v>#REF!</v>
      </c>
      <c r="F141" s="121" t="e">
        <f>'4 kiad2011'!#REF!</f>
        <v>#REF!</v>
      </c>
      <c r="G141" s="115" t="e">
        <f>'4 kiad2011'!#REF!</f>
        <v>#REF!</v>
      </c>
      <c r="H141" s="115" t="e">
        <f>'4 kiad2011'!#REF!</f>
        <v>#REF!</v>
      </c>
      <c r="I141" s="116" t="e">
        <f>'4 kiad2011'!#REF!</f>
        <v>#REF!</v>
      </c>
      <c r="J141" s="122" t="e">
        <f>'4 kiad2011'!#REF!</f>
        <v>#REF!</v>
      </c>
      <c r="K141" s="115" t="e">
        <f>'4 kiad2011'!#REF!</f>
        <v>#REF!</v>
      </c>
      <c r="L141" s="115" t="e">
        <f>'4 kiad2011'!#REF!</f>
        <v>#REF!</v>
      </c>
      <c r="M141" s="115" t="e">
        <f>'4 kiad2011'!#REF!</f>
        <v>#REF!</v>
      </c>
      <c r="N141" s="123" t="e">
        <f>'4 kiad2011'!#REF!</f>
        <v>#REF!</v>
      </c>
    </row>
    <row r="142" spans="1:14" s="111" customFormat="1" ht="12.75" customHeight="1" hidden="1">
      <c r="A142" s="113"/>
      <c r="B142" s="28" t="s">
        <v>18</v>
      </c>
      <c r="C142" s="124" t="e">
        <f aca="true" t="shared" si="34" ref="C142:N142">IF(C141&gt;0,C140/C141,0)</f>
        <v>#REF!</v>
      </c>
      <c r="D142" s="125" t="e">
        <f t="shared" si="34"/>
        <v>#REF!</v>
      </c>
      <c r="E142" s="126" t="e">
        <f t="shared" si="34"/>
        <v>#REF!</v>
      </c>
      <c r="F142" s="138" t="e">
        <f t="shared" si="34"/>
        <v>#REF!</v>
      </c>
      <c r="G142" s="129" t="e">
        <f t="shared" si="34"/>
        <v>#REF!</v>
      </c>
      <c r="H142" s="128" t="e">
        <f t="shared" si="34"/>
        <v>#REF!</v>
      </c>
      <c r="I142" s="130" t="e">
        <f t="shared" si="34"/>
        <v>#REF!</v>
      </c>
      <c r="J142" s="125" t="e">
        <f t="shared" si="34"/>
        <v>#REF!</v>
      </c>
      <c r="K142" s="128" t="e">
        <f t="shared" si="34"/>
        <v>#REF!</v>
      </c>
      <c r="L142" s="128" t="e">
        <f t="shared" si="34"/>
        <v>#REF!</v>
      </c>
      <c r="M142" s="128" t="e">
        <f t="shared" si="34"/>
        <v>#REF!</v>
      </c>
      <c r="N142" s="130" t="e">
        <f t="shared" si="34"/>
        <v>#REF!</v>
      </c>
    </row>
    <row r="143" spans="1:14" s="111" customFormat="1" ht="18" customHeight="1">
      <c r="A143" s="113"/>
      <c r="B143" s="608" t="s">
        <v>56</v>
      </c>
      <c r="C143" s="608"/>
      <c r="D143" s="608"/>
      <c r="E143" s="608"/>
      <c r="F143" s="608"/>
      <c r="G143" s="608"/>
      <c r="H143" s="608"/>
      <c r="I143" s="608"/>
      <c r="J143" s="608"/>
      <c r="K143" s="608"/>
      <c r="L143" s="608"/>
      <c r="M143" s="608"/>
      <c r="N143" s="608"/>
    </row>
    <row r="144" spans="1:14" s="111" customFormat="1" ht="18" customHeight="1">
      <c r="A144" s="113"/>
      <c r="B144" s="18" t="s">
        <v>16</v>
      </c>
      <c r="C144" s="114" t="e">
        <f>'4 kiad2011'!#REF!</f>
        <v>#REF!</v>
      </c>
      <c r="D144" s="115" t="e">
        <f>'4 kiad2011'!#REF!</f>
        <v>#REF!</v>
      </c>
      <c r="E144" s="116" t="e">
        <f>'4 kiad2011'!#REF!</f>
        <v>#REF!</v>
      </c>
      <c r="F144" s="117" t="e">
        <f>'4 kiad2011'!#REF!</f>
        <v>#REF!</v>
      </c>
      <c r="G144" s="115" t="e">
        <f>'4 kiad2011'!#REF!</f>
        <v>#REF!</v>
      </c>
      <c r="H144" s="115" t="e">
        <f>'4 kiad2011'!#REF!</f>
        <v>#REF!</v>
      </c>
      <c r="I144" s="116" t="e">
        <f>'4 kiad2011'!#REF!</f>
        <v>#REF!</v>
      </c>
      <c r="J144" s="118" t="e">
        <f>'4 kiad2011'!#REF!</f>
        <v>#REF!</v>
      </c>
      <c r="K144" s="119" t="e">
        <f>'4 kiad2011'!#REF!</f>
        <v>#REF!</v>
      </c>
      <c r="L144" s="119" t="e">
        <f>'4 kiad2011'!#REF!</f>
        <v>#REF!</v>
      </c>
      <c r="M144" s="119" t="e">
        <f>'4 kiad2011'!#REF!</f>
        <v>#REF!</v>
      </c>
      <c r="N144" s="120" t="e">
        <f>'4 kiad2011'!#REF!</f>
        <v>#REF!</v>
      </c>
    </row>
    <row r="145" spans="1:14" s="111" customFormat="1" ht="12.75" customHeight="1" hidden="1">
      <c r="A145" s="113"/>
      <c r="B145" s="23" t="s">
        <v>17</v>
      </c>
      <c r="C145" s="114" t="e">
        <f>'4 kiad2011'!#REF!</f>
        <v>#REF!</v>
      </c>
      <c r="D145" s="115" t="e">
        <f>'4 kiad2011'!#REF!</f>
        <v>#REF!</v>
      </c>
      <c r="E145" s="116" t="e">
        <f>'4 kiad2011'!#REF!</f>
        <v>#REF!</v>
      </c>
      <c r="F145" s="121" t="e">
        <f>'4 kiad2011'!#REF!</f>
        <v>#REF!</v>
      </c>
      <c r="G145" s="115" t="e">
        <f>'4 kiad2011'!#REF!</f>
        <v>#REF!</v>
      </c>
      <c r="H145" s="115" t="e">
        <f>'4 kiad2011'!#REF!</f>
        <v>#REF!</v>
      </c>
      <c r="I145" s="116" t="e">
        <f>'4 kiad2011'!#REF!</f>
        <v>#REF!</v>
      </c>
      <c r="J145" s="122" t="e">
        <f>'4 kiad2011'!#REF!</f>
        <v>#REF!</v>
      </c>
      <c r="K145" s="115" t="e">
        <f>'4 kiad2011'!#REF!</f>
        <v>#REF!</v>
      </c>
      <c r="L145" s="115" t="e">
        <f>'4 kiad2011'!#REF!</f>
        <v>#REF!</v>
      </c>
      <c r="M145" s="115" t="e">
        <f>'4 kiad2011'!#REF!</f>
        <v>#REF!</v>
      </c>
      <c r="N145" s="123" t="e">
        <f>'4 kiad2011'!#REF!</f>
        <v>#REF!</v>
      </c>
    </row>
    <row r="146" spans="1:14" s="111" customFormat="1" ht="12.75" customHeight="1" hidden="1">
      <c r="A146" s="113"/>
      <c r="B146" s="28" t="s">
        <v>18</v>
      </c>
      <c r="C146" s="124" t="e">
        <f aca="true" t="shared" si="35" ref="C146:N146">IF(C145&gt;0,C144/C145,0)</f>
        <v>#REF!</v>
      </c>
      <c r="D146" s="125" t="e">
        <f t="shared" si="35"/>
        <v>#REF!</v>
      </c>
      <c r="E146" s="126" t="e">
        <f t="shared" si="35"/>
        <v>#REF!</v>
      </c>
      <c r="F146" s="138" t="e">
        <f t="shared" si="35"/>
        <v>#REF!</v>
      </c>
      <c r="G146" s="129" t="e">
        <f t="shared" si="35"/>
        <v>#REF!</v>
      </c>
      <c r="H146" s="128" t="e">
        <f t="shared" si="35"/>
        <v>#REF!</v>
      </c>
      <c r="I146" s="130" t="e">
        <f t="shared" si="35"/>
        <v>#REF!</v>
      </c>
      <c r="J146" s="125" t="e">
        <f t="shared" si="35"/>
        <v>#REF!</v>
      </c>
      <c r="K146" s="128" t="e">
        <f t="shared" si="35"/>
        <v>#REF!</v>
      </c>
      <c r="L146" s="128" t="e">
        <f t="shared" si="35"/>
        <v>#REF!</v>
      </c>
      <c r="M146" s="128" t="e">
        <f t="shared" si="35"/>
        <v>#REF!</v>
      </c>
      <c r="N146" s="130" t="e">
        <f t="shared" si="35"/>
        <v>#REF!</v>
      </c>
    </row>
    <row r="147" spans="1:14" s="111" customFormat="1" ht="18" customHeight="1">
      <c r="A147" s="113"/>
      <c r="B147" s="609" t="s">
        <v>57</v>
      </c>
      <c r="C147" s="609"/>
      <c r="D147" s="609"/>
      <c r="E147" s="609"/>
      <c r="F147" s="609"/>
      <c r="G147" s="609"/>
      <c r="H147" s="609"/>
      <c r="I147" s="609"/>
      <c r="J147" s="609"/>
      <c r="K147" s="609"/>
      <c r="L147" s="609"/>
      <c r="M147" s="609"/>
      <c r="N147" s="609"/>
    </row>
    <row r="148" spans="1:14" s="111" customFormat="1" ht="18" customHeight="1">
      <c r="A148" s="145"/>
      <c r="B148" s="39" t="s">
        <v>16</v>
      </c>
      <c r="C148" s="140" t="e">
        <f>'4 kiad2011'!#REF!</f>
        <v>#REF!</v>
      </c>
      <c r="D148" s="141" t="e">
        <f>'4 kiad2011'!#REF!</f>
        <v>#REF!</v>
      </c>
      <c r="E148" s="142" t="e">
        <f>'4 kiad2011'!#REF!</f>
        <v>#REF!</v>
      </c>
      <c r="F148" s="143" t="e">
        <f>'4 kiad2011'!#REF!</f>
        <v>#REF!</v>
      </c>
      <c r="G148" s="141" t="e">
        <f>'4 kiad2011'!#REF!</f>
        <v>#REF!</v>
      </c>
      <c r="H148" s="141" t="e">
        <f>'4 kiad2011'!#REF!</f>
        <v>#REF!</v>
      </c>
      <c r="I148" s="144" t="e">
        <f>'4 kiad2011'!#REF!</f>
        <v>#REF!</v>
      </c>
      <c r="J148" s="118" t="e">
        <f>'4 kiad2011'!#REF!</f>
        <v>#REF!</v>
      </c>
      <c r="K148" s="119" t="e">
        <f>'4 kiad2011'!#REF!</f>
        <v>#REF!</v>
      </c>
      <c r="L148" s="119" t="e">
        <f>'4 kiad2011'!#REF!</f>
        <v>#REF!</v>
      </c>
      <c r="M148" s="119" t="e">
        <f>'4 kiad2011'!#REF!</f>
        <v>#REF!</v>
      </c>
      <c r="N148" s="120" t="e">
        <f>'4 kiad2011'!#REF!</f>
        <v>#REF!</v>
      </c>
    </row>
    <row r="149" spans="1:14" s="111" customFormat="1" ht="12.75" customHeight="1" hidden="1">
      <c r="A149" s="145"/>
      <c r="B149" s="44" t="s">
        <v>17</v>
      </c>
      <c r="C149" s="114" t="e">
        <f>'4 kiad2011'!#REF!</f>
        <v>#REF!</v>
      </c>
      <c r="D149" s="115" t="e">
        <f>'4 kiad2011'!#REF!</f>
        <v>#REF!</v>
      </c>
      <c r="E149" s="116" t="e">
        <f>'4 kiad2011'!#REF!</f>
        <v>#REF!</v>
      </c>
      <c r="F149" s="121" t="e">
        <f>'4 kiad2011'!#REF!</f>
        <v>#REF!</v>
      </c>
      <c r="G149" s="115" t="e">
        <f>'4 kiad2011'!#REF!</f>
        <v>#REF!</v>
      </c>
      <c r="H149" s="115" t="e">
        <f>'4 kiad2011'!#REF!</f>
        <v>#REF!</v>
      </c>
      <c r="I149" s="116" t="e">
        <f>'4 kiad2011'!#REF!</f>
        <v>#REF!</v>
      </c>
      <c r="J149" s="122" t="e">
        <f>'4 kiad2011'!#REF!</f>
        <v>#REF!</v>
      </c>
      <c r="K149" s="115" t="e">
        <f>'4 kiad2011'!#REF!</f>
        <v>#REF!</v>
      </c>
      <c r="L149" s="115" t="e">
        <f>'4 kiad2011'!#REF!</f>
        <v>#REF!</v>
      </c>
      <c r="M149" s="115" t="e">
        <f>'4 kiad2011'!#REF!</f>
        <v>#REF!</v>
      </c>
      <c r="N149" s="123" t="e">
        <f>'4 kiad2011'!#REF!</f>
        <v>#REF!</v>
      </c>
    </row>
    <row r="150" spans="1:14" s="111" customFormat="1" ht="12.75" customHeight="1" hidden="1">
      <c r="A150" s="145"/>
      <c r="B150" s="28" t="s">
        <v>18</v>
      </c>
      <c r="C150" s="124" t="e">
        <f aca="true" t="shared" si="36" ref="C150:N150">IF(C149&gt;0,C148/C149,0)</f>
        <v>#REF!</v>
      </c>
      <c r="D150" s="125" t="e">
        <f t="shared" si="36"/>
        <v>#REF!</v>
      </c>
      <c r="E150" s="126" t="e">
        <f t="shared" si="36"/>
        <v>#REF!</v>
      </c>
      <c r="F150" s="138" t="e">
        <f t="shared" si="36"/>
        <v>#REF!</v>
      </c>
      <c r="G150" s="129" t="e">
        <f t="shared" si="36"/>
        <v>#REF!</v>
      </c>
      <c r="H150" s="128" t="e">
        <f t="shared" si="36"/>
        <v>#REF!</v>
      </c>
      <c r="I150" s="130" t="e">
        <f t="shared" si="36"/>
        <v>#REF!</v>
      </c>
      <c r="J150" s="125" t="e">
        <f t="shared" si="36"/>
        <v>#REF!</v>
      </c>
      <c r="K150" s="128" t="e">
        <f t="shared" si="36"/>
        <v>#REF!</v>
      </c>
      <c r="L150" s="128" t="e">
        <f t="shared" si="36"/>
        <v>#REF!</v>
      </c>
      <c r="M150" s="128" t="e">
        <f t="shared" si="36"/>
        <v>#REF!</v>
      </c>
      <c r="N150" s="130" t="e">
        <f t="shared" si="36"/>
        <v>#REF!</v>
      </c>
    </row>
    <row r="151" spans="1:14" s="111" customFormat="1" ht="12" customHeight="1">
      <c r="A151" s="166"/>
      <c r="B151" s="146"/>
      <c r="C151" s="147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9"/>
    </row>
    <row r="152" spans="1:14" s="111" customFormat="1" ht="24" customHeight="1">
      <c r="A152" s="595" t="s">
        <v>27</v>
      </c>
      <c r="B152" s="595"/>
      <c r="C152" s="140" t="e">
        <f>D152+E152+G152+H152+I152+J152+K152+L152+M152+N152</f>
        <v>#REF!</v>
      </c>
      <c r="D152" s="150" t="e">
        <f aca="true" t="shared" si="37" ref="D152:N152">D124+D128+D132+D136+D140+D144+D148</f>
        <v>#REF!</v>
      </c>
      <c r="E152" s="151" t="e">
        <f t="shared" si="37"/>
        <v>#REF!</v>
      </c>
      <c r="F152" s="140" t="e">
        <f t="shared" si="37"/>
        <v>#REF!</v>
      </c>
      <c r="G152" s="152" t="e">
        <f t="shared" si="37"/>
        <v>#REF!</v>
      </c>
      <c r="H152" s="153" t="e">
        <f t="shared" si="37"/>
        <v>#REF!</v>
      </c>
      <c r="I152" s="154" t="e">
        <f t="shared" si="37"/>
        <v>#REF!</v>
      </c>
      <c r="J152" s="150" t="e">
        <f t="shared" si="37"/>
        <v>#REF!</v>
      </c>
      <c r="K152" s="153" t="e">
        <f t="shared" si="37"/>
        <v>#REF!</v>
      </c>
      <c r="L152" s="153" t="e">
        <f t="shared" si="37"/>
        <v>#REF!</v>
      </c>
      <c r="M152" s="153" t="e">
        <f t="shared" si="37"/>
        <v>#REF!</v>
      </c>
      <c r="N152" s="154" t="e">
        <f t="shared" si="37"/>
        <v>#REF!</v>
      </c>
    </row>
    <row r="153" spans="1:14" s="111" customFormat="1" ht="12.75" customHeight="1" hidden="1">
      <c r="A153" s="590" t="s">
        <v>28</v>
      </c>
      <c r="B153" s="590"/>
      <c r="C153" s="158" t="e">
        <f>D153+E153+G153+H153+I153+J153+K153+L153+M153+N153</f>
        <v>#REF!</v>
      </c>
      <c r="D153" s="156" t="e">
        <f aca="true" t="shared" si="38" ref="D153:N153">D125+D129+D133+D137+D141+D145+D149</f>
        <v>#REF!</v>
      </c>
      <c r="E153" s="157" t="e">
        <f t="shared" si="38"/>
        <v>#REF!</v>
      </c>
      <c r="F153" s="158" t="e">
        <f t="shared" si="38"/>
        <v>#REF!</v>
      </c>
      <c r="G153" s="159" t="e">
        <f t="shared" si="38"/>
        <v>#REF!</v>
      </c>
      <c r="H153" s="160" t="e">
        <f t="shared" si="38"/>
        <v>#REF!</v>
      </c>
      <c r="I153" s="161" t="e">
        <f t="shared" si="38"/>
        <v>#REF!</v>
      </c>
      <c r="J153" s="156" t="e">
        <f t="shared" si="38"/>
        <v>#REF!</v>
      </c>
      <c r="K153" s="160" t="e">
        <f t="shared" si="38"/>
        <v>#REF!</v>
      </c>
      <c r="L153" s="160" t="e">
        <f t="shared" si="38"/>
        <v>#REF!</v>
      </c>
      <c r="M153" s="160" t="e">
        <f t="shared" si="38"/>
        <v>#REF!</v>
      </c>
      <c r="N153" s="161" t="e">
        <f t="shared" si="38"/>
        <v>#REF!</v>
      </c>
    </row>
    <row r="154" spans="1:14" s="111" customFormat="1" ht="12" customHeight="1">
      <c r="A154" s="162"/>
      <c r="B154" s="163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5"/>
    </row>
    <row r="155" spans="1:14" s="111" customFormat="1" ht="21" customHeight="1">
      <c r="A155" s="606" t="s">
        <v>58</v>
      </c>
      <c r="B155" s="606"/>
      <c r="C155" s="606"/>
      <c r="D155" s="606"/>
      <c r="E155" s="606"/>
      <c r="F155" s="606"/>
      <c r="G155" s="606"/>
      <c r="H155" s="606"/>
      <c r="I155" s="606"/>
      <c r="J155" s="606"/>
      <c r="K155" s="606"/>
      <c r="L155" s="606"/>
      <c r="M155" s="606"/>
      <c r="N155" s="606"/>
    </row>
    <row r="156" spans="1:14" s="111" customFormat="1" ht="18" customHeight="1">
      <c r="A156" s="112"/>
      <c r="B156" s="607" t="s">
        <v>59</v>
      </c>
      <c r="C156" s="607"/>
      <c r="D156" s="607"/>
      <c r="E156" s="607"/>
      <c r="F156" s="607"/>
      <c r="G156" s="607"/>
      <c r="H156" s="607"/>
      <c r="I156" s="607"/>
      <c r="J156" s="607"/>
      <c r="K156" s="607"/>
      <c r="L156" s="607"/>
      <c r="M156" s="607"/>
      <c r="N156" s="607"/>
    </row>
    <row r="157" spans="1:14" s="111" customFormat="1" ht="18" customHeight="1">
      <c r="A157" s="113"/>
      <c r="B157" s="39" t="s">
        <v>16</v>
      </c>
      <c r="C157" s="140" t="e">
        <f>'4 kiad2011'!#REF!</f>
        <v>#REF!</v>
      </c>
      <c r="D157" s="141" t="e">
        <f>'4 kiad2011'!#REF!</f>
        <v>#REF!</v>
      </c>
      <c r="E157" s="142" t="e">
        <f>'4 kiad2011'!#REF!</f>
        <v>#REF!</v>
      </c>
      <c r="F157" s="143" t="e">
        <f>'4 kiad2011'!#REF!</f>
        <v>#REF!</v>
      </c>
      <c r="G157" s="141" t="e">
        <f>'4 kiad2011'!#REF!</f>
        <v>#REF!</v>
      </c>
      <c r="H157" s="141" t="e">
        <f>'4 kiad2011'!#REF!</f>
        <v>#REF!</v>
      </c>
      <c r="I157" s="142" t="e">
        <f>'4 kiad2011'!#REF!</f>
        <v>#REF!</v>
      </c>
      <c r="J157" s="167" t="e">
        <f>'4 kiad2011'!#REF!</f>
        <v>#REF!</v>
      </c>
      <c r="K157" s="141" t="e">
        <f>'4 kiad2011'!#REF!</f>
        <v>#REF!</v>
      </c>
      <c r="L157" s="141" t="e">
        <f>'4 kiad2011'!#REF!</f>
        <v>#REF!</v>
      </c>
      <c r="M157" s="141" t="e">
        <f>'4 kiad2011'!#REF!</f>
        <v>#REF!</v>
      </c>
      <c r="N157" s="144" t="e">
        <f>'4 kiad2011'!#REF!</f>
        <v>#REF!</v>
      </c>
    </row>
    <row r="158" spans="1:14" s="111" customFormat="1" ht="12.75" customHeight="1" hidden="1">
      <c r="A158" s="113"/>
      <c r="B158" s="44" t="s">
        <v>17</v>
      </c>
      <c r="C158" s="114" t="e">
        <f>'4 kiad2011'!#REF!</f>
        <v>#REF!</v>
      </c>
      <c r="D158" s="115" t="e">
        <f>'4 kiad2011'!#REF!</f>
        <v>#REF!</v>
      </c>
      <c r="E158" s="116" t="e">
        <f>'4 kiad2011'!#REF!</f>
        <v>#REF!</v>
      </c>
      <c r="F158" s="121" t="e">
        <f>'4 kiad2011'!#REF!</f>
        <v>#REF!</v>
      </c>
      <c r="G158" s="115" t="e">
        <f>'4 kiad2011'!#REF!</f>
        <v>#REF!</v>
      </c>
      <c r="H158" s="115" t="e">
        <f>'4 kiad2011'!#REF!</f>
        <v>#REF!</v>
      </c>
      <c r="I158" s="116" t="e">
        <f>'4 kiad2011'!#REF!</f>
        <v>#REF!</v>
      </c>
      <c r="J158" s="122" t="e">
        <f>'4 kiad2011'!#REF!</f>
        <v>#REF!</v>
      </c>
      <c r="K158" s="115" t="e">
        <f>'4 kiad2011'!#REF!</f>
        <v>#REF!</v>
      </c>
      <c r="L158" s="115" t="e">
        <f>'4 kiad2011'!#REF!</f>
        <v>#REF!</v>
      </c>
      <c r="M158" s="115" t="e">
        <f>'4 kiad2011'!#REF!</f>
        <v>#REF!</v>
      </c>
      <c r="N158" s="123" t="e">
        <f>'4 kiad2011'!#REF!</f>
        <v>#REF!</v>
      </c>
    </row>
    <row r="159" spans="1:14" s="111" customFormat="1" ht="12.75" customHeight="1" hidden="1">
      <c r="A159" s="113"/>
      <c r="B159" s="28" t="s">
        <v>18</v>
      </c>
      <c r="C159" s="124" t="e">
        <f aca="true" t="shared" si="39" ref="C159:N159">IF(C158&gt;0,C157/C158,0)</f>
        <v>#REF!</v>
      </c>
      <c r="D159" s="125" t="e">
        <f t="shared" si="39"/>
        <v>#REF!</v>
      </c>
      <c r="E159" s="126" t="e">
        <f t="shared" si="39"/>
        <v>#REF!</v>
      </c>
      <c r="F159" s="127" t="e">
        <f t="shared" si="39"/>
        <v>#REF!</v>
      </c>
      <c r="G159" s="129" t="e">
        <f t="shared" si="39"/>
        <v>#REF!</v>
      </c>
      <c r="H159" s="128" t="e">
        <f t="shared" si="39"/>
        <v>#REF!</v>
      </c>
      <c r="I159" s="130" t="e">
        <f t="shared" si="39"/>
        <v>#REF!</v>
      </c>
      <c r="J159" s="125" t="e">
        <f t="shared" si="39"/>
        <v>#REF!</v>
      </c>
      <c r="K159" s="128" t="e">
        <f t="shared" si="39"/>
        <v>#REF!</v>
      </c>
      <c r="L159" s="128" t="e">
        <f t="shared" si="39"/>
        <v>#REF!</v>
      </c>
      <c r="M159" s="128" t="e">
        <f t="shared" si="39"/>
        <v>#REF!</v>
      </c>
      <c r="N159" s="130" t="e">
        <f t="shared" si="39"/>
        <v>#REF!</v>
      </c>
    </row>
    <row r="160" spans="1:14" s="111" customFormat="1" ht="12" customHeight="1">
      <c r="A160" s="193"/>
      <c r="B160" s="194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95"/>
    </row>
    <row r="161" spans="1:14" s="111" customFormat="1" ht="30" customHeight="1">
      <c r="A161" s="588" t="s">
        <v>60</v>
      </c>
      <c r="B161" s="588"/>
      <c r="C161" s="181" t="e">
        <f>D161+E161+G161+H161+I161+J161+K161+L161+M161+N161</f>
        <v>#REF!</v>
      </c>
      <c r="D161" s="152" t="e">
        <f aca="true" t="shared" si="40" ref="D161:N161">SUM(D44,D69,D74,D87,D92,D97,D102,D119,D152,D157)</f>
        <v>#REF!</v>
      </c>
      <c r="E161" s="154" t="e">
        <f t="shared" si="40"/>
        <v>#REF!</v>
      </c>
      <c r="F161" s="140" t="e">
        <f t="shared" si="40"/>
        <v>#REF!</v>
      </c>
      <c r="G161" s="152" t="e">
        <f t="shared" si="40"/>
        <v>#REF!</v>
      </c>
      <c r="H161" s="153" t="e">
        <f t="shared" si="40"/>
        <v>#REF!</v>
      </c>
      <c r="I161" s="154" t="e">
        <f t="shared" si="40"/>
        <v>#REF!</v>
      </c>
      <c r="J161" s="152" t="e">
        <f t="shared" si="40"/>
        <v>#REF!</v>
      </c>
      <c r="K161" s="153" t="e">
        <f t="shared" si="40"/>
        <v>#REF!</v>
      </c>
      <c r="L161" s="153" t="e">
        <f t="shared" si="40"/>
        <v>#REF!</v>
      </c>
      <c r="M161" s="153" t="e">
        <f t="shared" si="40"/>
        <v>#REF!</v>
      </c>
      <c r="N161" s="154" t="e">
        <f t="shared" si="40"/>
        <v>#REF!</v>
      </c>
    </row>
    <row r="162" spans="1:14" s="111" customFormat="1" ht="12.75" customHeight="1" hidden="1">
      <c r="A162" s="588" t="s">
        <v>61</v>
      </c>
      <c r="B162" s="588"/>
      <c r="C162" s="196" t="e">
        <f>D162+E162+G162+H162+I162+J162+K162+L162+M162+N162</f>
        <v>#REF!</v>
      </c>
      <c r="D162" s="152" t="e">
        <f aca="true" t="shared" si="41" ref="D162:N162">SUM(D45,D70,D75,D88,D93,D98,D103,D120,D153,D158)</f>
        <v>#REF!</v>
      </c>
      <c r="E162" s="154" t="e">
        <f t="shared" si="41"/>
        <v>#REF!</v>
      </c>
      <c r="F162" s="140" t="e">
        <f t="shared" si="41"/>
        <v>#REF!</v>
      </c>
      <c r="G162" s="152" t="e">
        <f t="shared" si="41"/>
        <v>#REF!</v>
      </c>
      <c r="H162" s="153" t="e">
        <f t="shared" si="41"/>
        <v>#REF!</v>
      </c>
      <c r="I162" s="154" t="e">
        <f t="shared" si="41"/>
        <v>#REF!</v>
      </c>
      <c r="J162" s="152" t="e">
        <f t="shared" si="41"/>
        <v>#REF!</v>
      </c>
      <c r="K162" s="153" t="e">
        <f t="shared" si="41"/>
        <v>#REF!</v>
      </c>
      <c r="L162" s="153" t="e">
        <f t="shared" si="41"/>
        <v>#REF!</v>
      </c>
      <c r="M162" s="153" t="e">
        <f t="shared" si="41"/>
        <v>#REF!</v>
      </c>
      <c r="N162" s="154" t="e">
        <f t="shared" si="41"/>
        <v>#REF!</v>
      </c>
    </row>
    <row r="163" spans="1:14" s="202" customFormat="1" ht="12.75" customHeight="1" hidden="1">
      <c r="A163" s="605" t="s">
        <v>18</v>
      </c>
      <c r="B163" s="605"/>
      <c r="C163" s="197" t="e">
        <f aca="true" t="shared" si="42" ref="C163:N163">IF(C162&gt;0,C161/C162,0)</f>
        <v>#REF!</v>
      </c>
      <c r="D163" s="198" t="e">
        <f t="shared" si="42"/>
        <v>#REF!</v>
      </c>
      <c r="E163" s="199" t="e">
        <f t="shared" si="42"/>
        <v>#REF!</v>
      </c>
      <c r="F163" s="197" t="e">
        <f t="shared" si="42"/>
        <v>#REF!</v>
      </c>
      <c r="G163" s="200" t="e">
        <f t="shared" si="42"/>
        <v>#REF!</v>
      </c>
      <c r="H163" s="198" t="e">
        <f t="shared" si="42"/>
        <v>#REF!</v>
      </c>
      <c r="I163" s="201" t="e">
        <f t="shared" si="42"/>
        <v>#REF!</v>
      </c>
      <c r="J163" s="198" t="e">
        <f t="shared" si="42"/>
        <v>#REF!</v>
      </c>
      <c r="K163" s="198" t="e">
        <f t="shared" si="42"/>
        <v>#REF!</v>
      </c>
      <c r="L163" s="198" t="e">
        <f t="shared" si="42"/>
        <v>#REF!</v>
      </c>
      <c r="M163" s="198" t="e">
        <f t="shared" si="42"/>
        <v>#REF!</v>
      </c>
      <c r="N163" s="201" t="e">
        <f t="shared" si="42"/>
        <v>#REF!</v>
      </c>
    </row>
    <row r="164" spans="1:14" s="206" customFormat="1" ht="39" customHeight="1">
      <c r="A164" s="92" t="s">
        <v>62</v>
      </c>
      <c r="B164" s="203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5"/>
    </row>
    <row r="165" ht="16.5" customHeight="1">
      <c r="C165" s="99"/>
    </row>
    <row r="166" ht="16.5" customHeight="1">
      <c r="C166" s="99"/>
    </row>
    <row r="167" ht="16.5" customHeight="1">
      <c r="C167" s="99"/>
    </row>
    <row r="168" ht="16.5" customHeight="1">
      <c r="C168" s="99"/>
    </row>
    <row r="169" spans="3:4" ht="16.5" customHeight="1">
      <c r="C169" s="99"/>
      <c r="D169" s="98"/>
    </row>
    <row r="170" ht="16.5" customHeight="1">
      <c r="C170" s="99"/>
    </row>
    <row r="171" ht="16.5" customHeight="1">
      <c r="C171" s="99"/>
    </row>
  </sheetData>
  <sheetProtection selectLockedCells="1" selectUnlockedCells="1"/>
  <mergeCells count="58">
    <mergeCell ref="A2:J2"/>
    <mergeCell ref="A3:N3"/>
    <mergeCell ref="M4:N4"/>
    <mergeCell ref="A5:B5"/>
    <mergeCell ref="A6:N6"/>
    <mergeCell ref="B7:N7"/>
    <mergeCell ref="B11:N11"/>
    <mergeCell ref="B15:N15"/>
    <mergeCell ref="B19:N19"/>
    <mergeCell ref="B23:N23"/>
    <mergeCell ref="B27:N27"/>
    <mergeCell ref="B31:N31"/>
    <mergeCell ref="B35:N35"/>
    <mergeCell ref="B39:N39"/>
    <mergeCell ref="A44:B44"/>
    <mergeCell ref="A45:B45"/>
    <mergeCell ref="A47:N47"/>
    <mergeCell ref="B48:N48"/>
    <mergeCell ref="B52:N52"/>
    <mergeCell ref="B56:N56"/>
    <mergeCell ref="B60:N60"/>
    <mergeCell ref="B64:N64"/>
    <mergeCell ref="A69:B69"/>
    <mergeCell ref="A70:B70"/>
    <mergeCell ref="A72:N72"/>
    <mergeCell ref="B73:N73"/>
    <mergeCell ref="A77:N77"/>
    <mergeCell ref="B78:N78"/>
    <mergeCell ref="B82:N82"/>
    <mergeCell ref="A87:B87"/>
    <mergeCell ref="A88:B88"/>
    <mergeCell ref="A90:N90"/>
    <mergeCell ref="B91:N91"/>
    <mergeCell ref="A95:N95"/>
    <mergeCell ref="B96:N96"/>
    <mergeCell ref="A100:N100"/>
    <mergeCell ref="B101:N101"/>
    <mergeCell ref="A105:N105"/>
    <mergeCell ref="B106:N106"/>
    <mergeCell ref="B110:N110"/>
    <mergeCell ref="B114:N114"/>
    <mergeCell ref="A119:B119"/>
    <mergeCell ref="A120:B120"/>
    <mergeCell ref="A122:N122"/>
    <mergeCell ref="B123:N123"/>
    <mergeCell ref="B127:N127"/>
    <mergeCell ref="B131:N131"/>
    <mergeCell ref="B135:N135"/>
    <mergeCell ref="B139:N139"/>
    <mergeCell ref="B143:N143"/>
    <mergeCell ref="B147:N147"/>
    <mergeCell ref="A152:B152"/>
    <mergeCell ref="A162:B162"/>
    <mergeCell ref="A163:B163"/>
    <mergeCell ref="A153:B153"/>
    <mergeCell ref="A155:N155"/>
    <mergeCell ref="B156:N156"/>
    <mergeCell ref="A161:B161"/>
  </mergeCells>
  <printOptions horizontalCentered="1"/>
  <pageMargins left="0.19652777777777777" right="0.2361111111111111" top="0.31527777777777777" bottom="0.3541666666666667" header="0.5118055555555555" footer="0.5118055555555555"/>
  <pageSetup fitToHeight="0" fitToWidth="1" horizontalDpi="300" verticalDpi="300" orientation="landscape" paperSize="9"/>
  <rowBreaks count="3" manualBreakCount="3">
    <brk id="46" max="255" man="1"/>
    <brk id="89" max="255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1"/>
  <sheetViews>
    <sheetView tabSelected="1" view="pageBreakPreview" zoomScale="75" zoomScaleSheetLayoutView="75" workbookViewId="0" topLeftCell="A1">
      <pane ySplit="1740" topLeftCell="BM118" activePane="bottomLeft" state="split"/>
      <selection pane="topLeft" activeCell="A1" sqref="A1:P150"/>
      <selection pane="bottomLeft" activeCell="H144" sqref="H144"/>
    </sheetView>
  </sheetViews>
  <sheetFormatPr defaultColWidth="8.796875" defaultRowHeight="15"/>
  <cols>
    <col min="1" max="1" width="1.59765625" style="207" customWidth="1"/>
    <col min="2" max="2" width="33.69921875" style="208" customWidth="1"/>
    <col min="3" max="3" width="10.59765625" style="209" customWidth="1"/>
    <col min="4" max="4" width="11.59765625" style="209" customWidth="1"/>
    <col min="5" max="5" width="9.59765625" style="209" customWidth="1"/>
    <col min="6" max="6" width="0" style="209" hidden="1" customWidth="1"/>
    <col min="7" max="7" width="9.5" style="209" customWidth="1"/>
    <col min="8" max="9" width="9.09765625" style="209" customWidth="1"/>
    <col min="10" max="10" width="9.69921875" style="209" customWidth="1"/>
    <col min="11" max="11" width="9.09765625" style="209" customWidth="1"/>
    <col min="12" max="12" width="10.69921875" style="209" customWidth="1"/>
    <col min="13" max="13" width="5.59765625" style="209" customWidth="1"/>
    <col min="14" max="14" width="6.5" style="209" customWidth="1"/>
    <col min="15" max="15" width="0" style="210" hidden="1" customWidth="1"/>
    <col min="16" max="16" width="6.5" style="209" customWidth="1"/>
    <col min="17" max="16384" width="7" style="207" customWidth="1"/>
  </cols>
  <sheetData>
    <row r="1" spans="1:15" s="213" customFormat="1" ht="12" customHeight="1">
      <c r="A1" s="667" t="s">
        <v>80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212"/>
    </row>
    <row r="2" spans="1:15" s="213" customFormat="1" ht="15" customHeight="1">
      <c r="A2" s="601" t="s">
        <v>81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212"/>
    </row>
    <row r="3" spans="1:16" ht="11.25" customHeight="1">
      <c r="A3" s="602" t="s">
        <v>82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P3" s="207"/>
    </row>
    <row r="4" spans="1:16" ht="7.5" customHeight="1">
      <c r="A4" s="9"/>
      <c r="B4" s="214"/>
      <c r="C4" s="10"/>
      <c r="D4" s="10"/>
      <c r="E4" s="10"/>
      <c r="F4" s="10"/>
      <c r="G4" s="10"/>
      <c r="H4" s="10"/>
      <c r="I4" s="10"/>
      <c r="J4" s="10"/>
      <c r="K4" s="10"/>
      <c r="L4" s="10"/>
      <c r="M4" s="603" t="s">
        <v>3</v>
      </c>
      <c r="N4" s="603"/>
      <c r="P4" s="207"/>
    </row>
    <row r="5" spans="1:16" s="215" customFormat="1" ht="91.5" customHeight="1">
      <c r="A5" s="663" t="s">
        <v>4</v>
      </c>
      <c r="B5" s="664"/>
      <c r="C5" s="541" t="s">
        <v>83</v>
      </c>
      <c r="D5" s="542" t="s">
        <v>84</v>
      </c>
      <c r="E5" s="543" t="s">
        <v>85</v>
      </c>
      <c r="F5" s="544" t="s">
        <v>86</v>
      </c>
      <c r="G5" s="545" t="s">
        <v>87</v>
      </c>
      <c r="H5" s="546" t="s">
        <v>7</v>
      </c>
      <c r="I5" s="547" t="s">
        <v>8</v>
      </c>
      <c r="J5" s="547" t="s">
        <v>9</v>
      </c>
      <c r="K5" s="547" t="s">
        <v>10</v>
      </c>
      <c r="L5" s="547" t="s">
        <v>11</v>
      </c>
      <c r="M5" s="547" t="s">
        <v>12</v>
      </c>
      <c r="N5" s="548" t="s">
        <v>13</v>
      </c>
      <c r="O5" s="549" t="s">
        <v>88</v>
      </c>
      <c r="P5" s="550" t="s">
        <v>89</v>
      </c>
    </row>
    <row r="6" spans="1:16" s="216" customFormat="1" ht="18" customHeight="1" thickBot="1">
      <c r="A6" s="665" t="s">
        <v>90</v>
      </c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551"/>
    </row>
    <row r="7" spans="1:16" s="216" customFormat="1" ht="18" customHeight="1" thickBot="1">
      <c r="A7" s="497"/>
      <c r="B7" s="660" t="s">
        <v>91</v>
      </c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7"/>
    </row>
    <row r="8" spans="1:16" s="216" customFormat="1" ht="18" customHeight="1">
      <c r="A8" s="498"/>
      <c r="B8" s="489" t="s">
        <v>92</v>
      </c>
      <c r="C8" s="218">
        <f>+'4 kiad2011'!C8</f>
        <v>40319</v>
      </c>
      <c r="D8" s="219">
        <f>C8-H8-I8-J8-K8-L8-M8-N8</f>
        <v>40319</v>
      </c>
      <c r="E8" s="220">
        <f>+D8-G8</f>
        <v>19076</v>
      </c>
      <c r="F8" s="221">
        <f>93*0.666666666666667+90*0.333333333333333</f>
        <v>92</v>
      </c>
      <c r="G8" s="222">
        <v>21243</v>
      </c>
      <c r="H8" s="223">
        <v>0</v>
      </c>
      <c r="I8" s="224">
        <v>0</v>
      </c>
      <c r="J8" s="224">
        <v>0</v>
      </c>
      <c r="K8" s="224">
        <v>0</v>
      </c>
      <c r="L8" s="224">
        <v>0</v>
      </c>
      <c r="M8" s="224">
        <v>0</v>
      </c>
      <c r="N8" s="224">
        <v>0</v>
      </c>
      <c r="O8" s="225">
        <v>31006</v>
      </c>
      <c r="P8" s="534">
        <v>0</v>
      </c>
    </row>
    <row r="9" spans="1:16" s="216" customFormat="1" ht="18" customHeight="1">
      <c r="A9" s="498"/>
      <c r="B9" s="490" t="s">
        <v>93</v>
      </c>
      <c r="C9" s="227">
        <f>'4 kiad2011'!C9</f>
        <v>42751</v>
      </c>
      <c r="D9" s="228">
        <f>C9-H9-I9-J9-K9-L9-M9-N9</f>
        <v>42751</v>
      </c>
      <c r="E9" s="229">
        <f>+D9-G9</f>
        <v>21115</v>
      </c>
      <c r="F9" s="230">
        <f>93*0.666666666666667+93*0.333333333333333</f>
        <v>93</v>
      </c>
      <c r="G9" s="231">
        <f>+'[1]Állami pénzek feloszt.'!$F$5+'[1]Állami pénzek feloszt.'!$F$6+'[1]Állami pénzek feloszt.'!$F$7+'[1]Állami pénzek feloszt.'!$F$8+'[1]Állami pénzek feloszt.'!$F$11+'[1]Állami pénzek feloszt.'!$F$12+'[1]Állami pénzek feloszt.'!$F$13+'[1]Állami pénzek feloszt.'!$F$14</f>
        <v>21636</v>
      </c>
      <c r="H9" s="232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25"/>
      <c r="P9" s="531">
        <v>0</v>
      </c>
    </row>
    <row r="10" spans="1:16" s="216" customFormat="1" ht="18" customHeight="1">
      <c r="A10" s="498"/>
      <c r="B10" s="491" t="s">
        <v>94</v>
      </c>
      <c r="C10" s="227">
        <f>'4 kiad2011'!C10</f>
        <v>43943</v>
      </c>
      <c r="D10" s="228">
        <f>C10-H10-I10-J10-K10-L10-M10-N10-P10</f>
        <v>43943</v>
      </c>
      <c r="E10" s="229">
        <f>+D10-G10</f>
        <v>22307</v>
      </c>
      <c r="F10" s="230">
        <f>93*0.666666666666667+93*0.333333333333333</f>
        <v>93</v>
      </c>
      <c r="G10" s="231">
        <f>+'[1]Állami pénzek feloszt.'!$F$5+'[1]Állami pénzek feloszt.'!$F$6+'[1]Állami pénzek feloszt.'!$F$7+'[1]Állami pénzek feloszt.'!$F$8+'[1]Állami pénzek feloszt.'!$F$11+'[1]Állami pénzek feloszt.'!$F$12+'[1]Állami pénzek feloszt.'!$F$13+'[1]Állami pénzek feloszt.'!$F$14</f>
        <v>21636</v>
      </c>
      <c r="H10" s="232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25"/>
      <c r="P10" s="531">
        <v>0</v>
      </c>
    </row>
    <row r="11" spans="1:16" s="216" customFormat="1" ht="18" customHeight="1" thickBot="1">
      <c r="A11" s="498"/>
      <c r="B11" s="492" t="s">
        <v>95</v>
      </c>
      <c r="C11" s="236">
        <v>0</v>
      </c>
      <c r="D11" s="237">
        <v>0</v>
      </c>
      <c r="E11" s="238">
        <v>0</v>
      </c>
      <c r="F11" s="239">
        <f>93*0.666666666666667+93*0.333333333333333</f>
        <v>93</v>
      </c>
      <c r="G11" s="240">
        <v>0</v>
      </c>
      <c r="H11" s="241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25"/>
      <c r="P11" s="533">
        <v>0</v>
      </c>
    </row>
    <row r="12" spans="1:16" s="216" customFormat="1" ht="18" customHeight="1" thickBot="1">
      <c r="A12" s="498"/>
      <c r="B12" s="660" t="s">
        <v>96</v>
      </c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7"/>
    </row>
    <row r="13" spans="1:16" s="216" customFormat="1" ht="18" customHeight="1">
      <c r="A13" s="498"/>
      <c r="B13" s="489" t="s">
        <v>92</v>
      </c>
      <c r="C13" s="218">
        <f>+'4 kiad2011'!C13</f>
        <v>13753</v>
      </c>
      <c r="D13" s="219">
        <f>C13-H13-I13-J13-K13-L13-M13-N13</f>
        <v>6043</v>
      </c>
      <c r="E13" s="220">
        <f>+D13-G13</f>
        <v>4275</v>
      </c>
      <c r="F13" s="221">
        <v>92</v>
      </c>
      <c r="G13" s="222">
        <v>1768</v>
      </c>
      <c r="H13" s="223">
        <v>7710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5">
        <v>25593</v>
      </c>
      <c r="P13" s="534">
        <v>0</v>
      </c>
    </row>
    <row r="14" spans="1:16" s="216" customFormat="1" ht="18" customHeight="1">
      <c r="A14" s="498"/>
      <c r="B14" s="490" t="s">
        <v>93</v>
      </c>
      <c r="C14" s="227">
        <f>'4 kiad2011'!C14</f>
        <v>14183</v>
      </c>
      <c r="D14" s="228">
        <f>C14-H14-I14-J14-K14-L14-M14-N14</f>
        <v>5590</v>
      </c>
      <c r="E14" s="229">
        <f>+D14-G14</f>
        <v>3618</v>
      </c>
      <c r="F14" s="230">
        <v>93</v>
      </c>
      <c r="G14" s="231">
        <f>+'[1]Állami pénzek feloszt.'!$F$9+'[1]Állami pénzek feloszt.'!$F$10</f>
        <v>1972</v>
      </c>
      <c r="H14" s="232">
        <v>8593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25"/>
      <c r="P14" s="531">
        <v>0</v>
      </c>
    </row>
    <row r="15" spans="1:16" s="216" customFormat="1" ht="18" customHeight="1">
      <c r="A15" s="498"/>
      <c r="B15" s="491" t="s">
        <v>94</v>
      </c>
      <c r="C15" s="227">
        <f>'4 kiad2011'!C15</f>
        <v>14371</v>
      </c>
      <c r="D15" s="228">
        <f>C15-H15-I15-J15-K15-L15-M15-N15</f>
        <v>5778</v>
      </c>
      <c r="E15" s="229">
        <f>+D15-G15</f>
        <v>3806</v>
      </c>
      <c r="F15" s="230">
        <v>93</v>
      </c>
      <c r="G15" s="231">
        <f>+'[1]Állami pénzek feloszt.'!$F$9+'[1]Állami pénzek feloszt.'!$F$10</f>
        <v>1972</v>
      </c>
      <c r="H15" s="232">
        <v>8593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25"/>
      <c r="P15" s="531">
        <v>0</v>
      </c>
    </row>
    <row r="16" spans="1:16" s="216" customFormat="1" ht="18" customHeight="1" thickBot="1">
      <c r="A16" s="498"/>
      <c r="B16" s="492" t="s">
        <v>95</v>
      </c>
      <c r="C16" s="236">
        <f>D16+H16</f>
        <v>3952</v>
      </c>
      <c r="D16" s="237">
        <f>E16+G16</f>
        <v>0</v>
      </c>
      <c r="E16" s="238">
        <v>0</v>
      </c>
      <c r="F16" s="239">
        <v>94</v>
      </c>
      <c r="G16" s="240">
        <v>0</v>
      </c>
      <c r="H16" s="241">
        <v>3952</v>
      </c>
      <c r="I16" s="242">
        <v>0</v>
      </c>
      <c r="J16" s="242">
        <v>0</v>
      </c>
      <c r="K16" s="242">
        <v>0</v>
      </c>
      <c r="L16" s="242">
        <v>0</v>
      </c>
      <c r="M16" s="242">
        <v>0</v>
      </c>
      <c r="N16" s="242">
        <v>0</v>
      </c>
      <c r="O16" s="225"/>
      <c r="P16" s="533">
        <v>0</v>
      </c>
    </row>
    <row r="17" spans="1:16" s="216" customFormat="1" ht="18" customHeight="1" thickBot="1">
      <c r="A17" s="499"/>
      <c r="B17" s="660" t="s">
        <v>97</v>
      </c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7"/>
    </row>
    <row r="18" spans="1:16" s="216" customFormat="1" ht="18" customHeight="1">
      <c r="A18" s="499"/>
      <c r="B18" s="493" t="s">
        <v>92</v>
      </c>
      <c r="C18" s="244">
        <f>+'4 kiad2011'!C18</f>
        <v>0</v>
      </c>
      <c r="D18" s="245">
        <v>0</v>
      </c>
      <c r="E18" s="245">
        <v>0</v>
      </c>
      <c r="F18" s="245">
        <v>0</v>
      </c>
      <c r="G18" s="245">
        <v>0</v>
      </c>
      <c r="H18" s="246"/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0</v>
      </c>
      <c r="O18" s="247"/>
      <c r="P18" s="530">
        <v>0</v>
      </c>
    </row>
    <row r="19" spans="1:16" s="216" customFormat="1" ht="18" customHeight="1">
      <c r="A19" s="499"/>
      <c r="B19" s="490" t="s">
        <v>93</v>
      </c>
      <c r="C19" s="227">
        <f>'4 kiad2011'!C19</f>
        <v>0</v>
      </c>
      <c r="D19" s="233">
        <v>0</v>
      </c>
      <c r="E19" s="233">
        <v>0</v>
      </c>
      <c r="F19" s="233">
        <v>0</v>
      </c>
      <c r="G19" s="233">
        <v>0</v>
      </c>
      <c r="H19" s="232"/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25"/>
      <c r="P19" s="531">
        <v>0</v>
      </c>
    </row>
    <row r="20" spans="1:16" s="216" customFormat="1" ht="18" customHeight="1">
      <c r="A20" s="499"/>
      <c r="B20" s="491" t="s">
        <v>94</v>
      </c>
      <c r="C20" s="227">
        <f>'4 kiad2011'!C20</f>
        <v>0</v>
      </c>
      <c r="D20" s="233">
        <v>0</v>
      </c>
      <c r="E20" s="233">
        <v>0</v>
      </c>
      <c r="F20" s="233">
        <v>0</v>
      </c>
      <c r="G20" s="233">
        <v>0</v>
      </c>
      <c r="H20" s="232"/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25"/>
      <c r="P20" s="531">
        <v>0</v>
      </c>
    </row>
    <row r="21" spans="1:16" s="216" customFormat="1" ht="18" customHeight="1" thickBot="1">
      <c r="A21" s="499"/>
      <c r="B21" s="494" t="s">
        <v>95</v>
      </c>
      <c r="C21" s="250">
        <f>D21+H21</f>
        <v>254</v>
      </c>
      <c r="D21" s="251">
        <f>E21+G21</f>
        <v>0</v>
      </c>
      <c r="E21" s="252">
        <v>0</v>
      </c>
      <c r="F21" s="253">
        <v>94</v>
      </c>
      <c r="G21" s="254">
        <v>0</v>
      </c>
      <c r="H21" s="255">
        <v>254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7"/>
      <c r="P21" s="532">
        <v>0</v>
      </c>
    </row>
    <row r="22" spans="1:16" s="216" customFormat="1" ht="18" customHeight="1" thickBot="1">
      <c r="A22" s="499"/>
      <c r="B22" s="660" t="s">
        <v>98</v>
      </c>
      <c r="C22" s="63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7"/>
    </row>
    <row r="23" spans="1:16" s="216" customFormat="1" ht="18" customHeight="1">
      <c r="A23" s="499"/>
      <c r="B23" s="495" t="s">
        <v>92</v>
      </c>
      <c r="C23" s="259">
        <v>0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7"/>
      <c r="P23" s="530">
        <v>0</v>
      </c>
    </row>
    <row r="24" spans="1:16" s="216" customFormat="1" ht="18" customHeight="1">
      <c r="A24" s="499"/>
      <c r="B24" s="491" t="s">
        <v>93</v>
      </c>
      <c r="C24" s="229">
        <v>0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25"/>
      <c r="P24" s="531">
        <v>0</v>
      </c>
    </row>
    <row r="25" spans="1:16" s="216" customFormat="1" ht="18" customHeight="1">
      <c r="A25" s="499"/>
      <c r="B25" s="491" t="s">
        <v>94</v>
      </c>
      <c r="C25" s="229">
        <v>0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25"/>
      <c r="P25" s="531">
        <v>0</v>
      </c>
    </row>
    <row r="26" spans="1:16" s="216" customFormat="1" ht="18" customHeight="1" thickBot="1">
      <c r="A26" s="500"/>
      <c r="B26" s="496" t="s">
        <v>95</v>
      </c>
      <c r="C26" s="250">
        <f>D26+H26</f>
        <v>24785</v>
      </c>
      <c r="D26" s="251">
        <f>E26+G26</f>
        <v>24785</v>
      </c>
      <c r="E26" s="252">
        <v>24785</v>
      </c>
      <c r="F26" s="253">
        <v>94</v>
      </c>
      <c r="G26" s="254">
        <v>0</v>
      </c>
      <c r="H26" s="255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257"/>
      <c r="P26" s="532">
        <v>0</v>
      </c>
    </row>
    <row r="27" spans="1:16" s="268" customFormat="1" ht="18" customHeight="1">
      <c r="A27" s="661" t="s">
        <v>99</v>
      </c>
      <c r="B27" s="662"/>
      <c r="C27" s="261">
        <f>SUM(E27:N27)</f>
        <v>54072</v>
      </c>
      <c r="D27" s="262">
        <f aca="true" t="shared" si="0" ref="D27:E29">+D8+D13</f>
        <v>46362</v>
      </c>
      <c r="E27" s="263">
        <f t="shared" si="0"/>
        <v>23351</v>
      </c>
      <c r="F27" s="264"/>
      <c r="G27" s="262">
        <f aca="true" t="shared" si="1" ref="G27:N30">+G8+G13</f>
        <v>23011</v>
      </c>
      <c r="H27" s="263">
        <f t="shared" si="1"/>
        <v>7710</v>
      </c>
      <c r="I27" s="265">
        <f t="shared" si="1"/>
        <v>0</v>
      </c>
      <c r="J27" s="265">
        <f t="shared" si="1"/>
        <v>0</v>
      </c>
      <c r="K27" s="265">
        <f t="shared" si="1"/>
        <v>0</v>
      </c>
      <c r="L27" s="265">
        <f t="shared" si="1"/>
        <v>0</v>
      </c>
      <c r="M27" s="265">
        <f t="shared" si="1"/>
        <v>0</v>
      </c>
      <c r="N27" s="265">
        <f t="shared" si="1"/>
        <v>0</v>
      </c>
      <c r="O27" s="266">
        <v>49975</v>
      </c>
      <c r="P27" s="454">
        <f>+P8+P13</f>
        <v>0</v>
      </c>
    </row>
    <row r="28" spans="1:16" s="268" customFormat="1" ht="18" customHeight="1">
      <c r="A28" s="615" t="s">
        <v>100</v>
      </c>
      <c r="B28" s="616"/>
      <c r="C28" s="269">
        <f>SUM(E28:N28)</f>
        <v>56934</v>
      </c>
      <c r="D28" s="270">
        <f t="shared" si="0"/>
        <v>48341</v>
      </c>
      <c r="E28" s="271">
        <f t="shared" si="0"/>
        <v>24733</v>
      </c>
      <c r="F28" s="272"/>
      <c r="G28" s="270">
        <f t="shared" si="1"/>
        <v>23608</v>
      </c>
      <c r="H28" s="271">
        <f t="shared" si="1"/>
        <v>8593</v>
      </c>
      <c r="I28" s="273">
        <f t="shared" si="1"/>
        <v>0</v>
      </c>
      <c r="J28" s="273">
        <f t="shared" si="1"/>
        <v>0</v>
      </c>
      <c r="K28" s="273">
        <f t="shared" si="1"/>
        <v>0</v>
      </c>
      <c r="L28" s="273">
        <f t="shared" si="1"/>
        <v>0</v>
      </c>
      <c r="M28" s="273">
        <f t="shared" si="1"/>
        <v>0</v>
      </c>
      <c r="N28" s="273">
        <f t="shared" si="1"/>
        <v>0</v>
      </c>
      <c r="O28" s="266"/>
      <c r="P28" s="524">
        <f>+P9+P14</f>
        <v>0</v>
      </c>
    </row>
    <row r="29" spans="1:16" s="268" customFormat="1" ht="18" customHeight="1">
      <c r="A29" s="615" t="s">
        <v>101</v>
      </c>
      <c r="B29" s="616"/>
      <c r="C29" s="269">
        <f>SUM(E29:N29)</f>
        <v>58314</v>
      </c>
      <c r="D29" s="270">
        <f t="shared" si="0"/>
        <v>49721</v>
      </c>
      <c r="E29" s="275">
        <f>+E10+E15</f>
        <v>26113</v>
      </c>
      <c r="F29" s="272"/>
      <c r="G29" s="270">
        <f t="shared" si="1"/>
        <v>23608</v>
      </c>
      <c r="H29" s="271">
        <f t="shared" si="1"/>
        <v>8593</v>
      </c>
      <c r="I29" s="273">
        <f t="shared" si="1"/>
        <v>0</v>
      </c>
      <c r="J29" s="273">
        <f t="shared" si="1"/>
        <v>0</v>
      </c>
      <c r="K29" s="273">
        <f t="shared" si="1"/>
        <v>0</v>
      </c>
      <c r="L29" s="273">
        <f t="shared" si="1"/>
        <v>0</v>
      </c>
      <c r="M29" s="273">
        <f t="shared" si="1"/>
        <v>0</v>
      </c>
      <c r="N29" s="273">
        <f t="shared" si="1"/>
        <v>0</v>
      </c>
      <c r="O29" s="266"/>
      <c r="P29" s="524">
        <f>+P10+P15</f>
        <v>0</v>
      </c>
    </row>
    <row r="30" spans="1:16" s="268" customFormat="1" ht="18" customHeight="1" thickBot="1">
      <c r="A30" s="621" t="s">
        <v>95</v>
      </c>
      <c r="B30" s="622"/>
      <c r="C30" s="276">
        <f>E30+H30</f>
        <v>28991</v>
      </c>
      <c r="D30" s="277">
        <f>+D11+D16+D21+D26</f>
        <v>24785</v>
      </c>
      <c r="E30" s="278">
        <f>+E11+E16+E21+E26</f>
        <v>24785</v>
      </c>
      <c r="F30" s="279">
        <f>+F11+F16+F21+F26</f>
        <v>375</v>
      </c>
      <c r="G30" s="277">
        <f>+G11+G16+G21+G26</f>
        <v>0</v>
      </c>
      <c r="H30" s="271">
        <f>+H11+H16+H21+H26</f>
        <v>4206</v>
      </c>
      <c r="I30" s="273">
        <f t="shared" si="1"/>
        <v>0</v>
      </c>
      <c r="J30" s="273">
        <f t="shared" si="1"/>
        <v>0</v>
      </c>
      <c r="K30" s="273">
        <f t="shared" si="1"/>
        <v>0</v>
      </c>
      <c r="L30" s="273">
        <f t="shared" si="1"/>
        <v>0</v>
      </c>
      <c r="M30" s="273">
        <f t="shared" si="1"/>
        <v>0</v>
      </c>
      <c r="N30" s="280">
        <f t="shared" si="1"/>
        <v>0</v>
      </c>
      <c r="O30" s="266"/>
      <c r="P30" s="560">
        <f>+P11+P16</f>
        <v>0</v>
      </c>
    </row>
    <row r="31" spans="1:16" s="216" customFormat="1" ht="18" customHeight="1" thickBot="1">
      <c r="A31" s="657" t="s">
        <v>102</v>
      </c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9"/>
      <c r="P31" s="561"/>
    </row>
    <row r="32" spans="1:16" s="281" customFormat="1" ht="18" customHeight="1" thickBot="1">
      <c r="A32" s="516"/>
      <c r="B32" s="636" t="s">
        <v>103</v>
      </c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27"/>
    </row>
    <row r="33" spans="1:16" s="281" customFormat="1" ht="18" customHeight="1">
      <c r="A33" s="516"/>
      <c r="B33" s="217" t="s">
        <v>92</v>
      </c>
      <c r="C33" s="218">
        <f>+'4 kiad2011'!C29</f>
        <v>26865</v>
      </c>
      <c r="D33" s="219">
        <f>C33-H33-I33-J33-K33-L33-M33-N33</f>
        <v>26865</v>
      </c>
      <c r="E33" s="220">
        <f>+D33-G33</f>
        <v>6022.5</v>
      </c>
      <c r="F33" s="223">
        <f>111*8/12+112*0.333333333333333</f>
        <v>111.33333333333329</v>
      </c>
      <c r="G33" s="282">
        <f>15822+4120+858.5+42</f>
        <v>20842.5</v>
      </c>
      <c r="H33" s="223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45">
        <v>0</v>
      </c>
      <c r="O33" s="283"/>
      <c r="P33" s="534">
        <v>0</v>
      </c>
    </row>
    <row r="34" spans="1:16" s="281" customFormat="1" ht="18" customHeight="1">
      <c r="A34" s="516"/>
      <c r="B34" s="226" t="s">
        <v>93</v>
      </c>
      <c r="C34" s="227">
        <f>'4 kiad2011'!C30</f>
        <v>25216</v>
      </c>
      <c r="D34" s="228">
        <f>C34-H34-I34-J34-K34-L34-M34-N34</f>
        <v>25016</v>
      </c>
      <c r="E34" s="229">
        <f>+D34-G34</f>
        <v>5198.5</v>
      </c>
      <c r="F34" s="232">
        <f>103*0.666666666666667+101*0.333333333333333</f>
        <v>102.33333333333331</v>
      </c>
      <c r="G34" s="284">
        <f>+'[1]Állami pénzek feloszt.'!$G$26+'[1]Állami pénzek feloszt.'!$G$33+'[1]Állami pénzek feloszt.'!$G$43/2+'[1]Állami pénzek feloszt.'!$G$51/2</f>
        <v>19817.5</v>
      </c>
      <c r="H34" s="232">
        <v>200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83"/>
      <c r="P34" s="531">
        <v>0</v>
      </c>
    </row>
    <row r="35" spans="1:16" s="216" customFormat="1" ht="18" customHeight="1">
      <c r="A35" s="516"/>
      <c r="B35" s="234" t="s">
        <v>94</v>
      </c>
      <c r="C35" s="227">
        <f>'4 kiad2011'!C31</f>
        <v>25889</v>
      </c>
      <c r="D35" s="228">
        <f>C35-H35-I35-J35-K35-L35-M35-N35</f>
        <v>25689</v>
      </c>
      <c r="E35" s="229">
        <f>+D35-G35</f>
        <v>5871.5</v>
      </c>
      <c r="F35" s="232">
        <f>103*0.666666666666667+101*0.333333333333333</f>
        <v>102.33333333333331</v>
      </c>
      <c r="G35" s="284">
        <f>+'[1]Állami pénzek feloszt.'!$G$26+'[1]Állami pénzek feloszt.'!$G$33+'[1]Állami pénzek feloszt.'!$G$43/2+'[1]Állami pénzek feloszt.'!$G$51/2</f>
        <v>19817.5</v>
      </c>
      <c r="H35" s="232">
        <v>200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25"/>
      <c r="P35" s="531">
        <v>0</v>
      </c>
    </row>
    <row r="36" spans="1:16" s="281" customFormat="1" ht="18" customHeight="1">
      <c r="A36" s="516"/>
      <c r="B36" s="235" t="s">
        <v>95</v>
      </c>
      <c r="C36" s="285">
        <v>0</v>
      </c>
      <c r="D36" s="285">
        <v>0</v>
      </c>
      <c r="E36" s="285">
        <v>0</v>
      </c>
      <c r="F36" s="285">
        <f>E36-J36-K36-L36-M36-N36-O36-P36</f>
        <v>0</v>
      </c>
      <c r="G36" s="285">
        <v>0</v>
      </c>
      <c r="H36" s="285">
        <f>G36-L36-M36-N36-O36-P36-Q36-R36</f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25"/>
      <c r="P36" s="531">
        <v>0</v>
      </c>
    </row>
    <row r="37" spans="1:16" s="281" customFormat="1" ht="18" customHeight="1">
      <c r="A37" s="516"/>
      <c r="B37" s="636" t="s">
        <v>104</v>
      </c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7"/>
    </row>
    <row r="38" spans="1:16" s="281" customFormat="1" ht="18" customHeight="1">
      <c r="A38" s="516"/>
      <c r="B38" s="217" t="s">
        <v>92</v>
      </c>
      <c r="C38" s="218">
        <f>+'4 kiad2011'!C34</f>
        <v>42266</v>
      </c>
      <c r="D38" s="219">
        <f>C38-H38-I38-J38-K38-L38-M38-N38</f>
        <v>42266</v>
      </c>
      <c r="E38" s="220">
        <f>+D38-G38</f>
        <v>21015.5</v>
      </c>
      <c r="F38" s="221">
        <f>93*0.666666666666667+98*0.333333333333333</f>
        <v>94.66666666666666</v>
      </c>
      <c r="G38" s="222">
        <f>15824+4120+1717/2+448</f>
        <v>21250.5</v>
      </c>
      <c r="H38" s="223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83"/>
      <c r="P38" s="534">
        <v>0</v>
      </c>
    </row>
    <row r="39" spans="1:16" s="281" customFormat="1" ht="18" customHeight="1">
      <c r="A39" s="516"/>
      <c r="B39" s="226" t="s">
        <v>93</v>
      </c>
      <c r="C39" s="227">
        <f>'4 kiad2011'!C35</f>
        <v>43489</v>
      </c>
      <c r="D39" s="228">
        <f>C39-H39-I39-J39-K39-L39-M39-N39</f>
        <v>43489</v>
      </c>
      <c r="E39" s="229">
        <f>+D39-G39</f>
        <v>23123.5</v>
      </c>
      <c r="F39" s="230">
        <f>90*8/12+97*0.333333333333333</f>
        <v>92.3333333333333</v>
      </c>
      <c r="G39" s="231">
        <f>+'[1]Állami pénzek feloszt.'!$G$31+'[1]Állami pénzek feloszt.'!$G$43/2+'[1]Állami pénzek feloszt.'!$G$51/2</f>
        <v>20365.5</v>
      </c>
      <c r="H39" s="232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83"/>
      <c r="P39" s="531">
        <v>0</v>
      </c>
    </row>
    <row r="40" spans="1:16" s="216" customFormat="1" ht="18" customHeight="1">
      <c r="A40" s="516"/>
      <c r="B40" s="234" t="s">
        <v>94</v>
      </c>
      <c r="C40" s="227">
        <f>'4 kiad2011'!C36</f>
        <v>45255</v>
      </c>
      <c r="D40" s="228">
        <f>C40-H40-I40-J40-K40-L40-M40-N40</f>
        <v>44755</v>
      </c>
      <c r="E40" s="229">
        <f>+D40-G40</f>
        <v>24389.5</v>
      </c>
      <c r="F40" s="230">
        <f>90*8/12+97*0.333333333333333</f>
        <v>92.3333333333333</v>
      </c>
      <c r="G40" s="231">
        <f>+'[1]Állami pénzek feloszt.'!$G$31+'[1]Állami pénzek feloszt.'!$G$43/2+'[1]Állami pénzek feloszt.'!$G$51/2</f>
        <v>20365.5</v>
      </c>
      <c r="H40" s="232">
        <v>0</v>
      </c>
      <c r="I40" s="233">
        <v>0</v>
      </c>
      <c r="J40" s="233">
        <v>0</v>
      </c>
      <c r="K40" s="233">
        <v>0</v>
      </c>
      <c r="L40" s="233">
        <v>500</v>
      </c>
      <c r="M40" s="233">
        <v>0</v>
      </c>
      <c r="N40" s="233">
        <v>0</v>
      </c>
      <c r="O40" s="225"/>
      <c r="P40" s="531">
        <v>0</v>
      </c>
    </row>
    <row r="41" spans="1:16" s="281" customFormat="1" ht="18" customHeight="1">
      <c r="A41" s="516"/>
      <c r="B41" s="235" t="s">
        <v>95</v>
      </c>
      <c r="C41" s="286">
        <v>529</v>
      </c>
      <c r="D41" s="287">
        <v>0</v>
      </c>
      <c r="E41" s="288">
        <v>0</v>
      </c>
      <c r="F41" s="289"/>
      <c r="G41" s="290">
        <v>0</v>
      </c>
      <c r="H41" s="285">
        <v>0</v>
      </c>
      <c r="I41" s="233">
        <v>0</v>
      </c>
      <c r="J41" s="233">
        <v>0</v>
      </c>
      <c r="K41" s="233">
        <v>0</v>
      </c>
      <c r="L41" s="233">
        <v>500</v>
      </c>
      <c r="M41" s="233">
        <v>0</v>
      </c>
      <c r="N41" s="233">
        <v>0</v>
      </c>
      <c r="O41" s="225"/>
      <c r="P41" s="531">
        <v>29</v>
      </c>
    </row>
    <row r="42" spans="1:16" s="281" customFormat="1" ht="18" customHeight="1">
      <c r="A42" s="516"/>
      <c r="B42" s="636" t="s">
        <v>105</v>
      </c>
      <c r="C42" s="636"/>
      <c r="D42" s="636"/>
      <c r="E42" s="636"/>
      <c r="F42" s="636"/>
      <c r="G42" s="636"/>
      <c r="H42" s="636"/>
      <c r="I42" s="636"/>
      <c r="J42" s="636"/>
      <c r="K42" s="636"/>
      <c r="L42" s="636"/>
      <c r="M42" s="636"/>
      <c r="N42" s="636"/>
      <c r="O42" s="636"/>
      <c r="P42" s="637"/>
    </row>
    <row r="43" spans="1:16" s="296" customFormat="1" ht="18" customHeight="1">
      <c r="A43" s="552"/>
      <c r="B43" s="291" t="s">
        <v>92</v>
      </c>
      <c r="C43" s="261">
        <f>+'4 kiad2011'!C39</f>
        <v>24141</v>
      </c>
      <c r="D43" s="292">
        <f>C43-H43-I43-J43-K43-L43-M43-N43</f>
        <v>21803</v>
      </c>
      <c r="E43" s="293">
        <f>+D43-G43</f>
        <v>10990</v>
      </c>
      <c r="F43" s="265">
        <f>110*0.666666666666667+110*0.333333333333333</f>
        <v>110</v>
      </c>
      <c r="G43" s="294">
        <f>10813</f>
        <v>10813</v>
      </c>
      <c r="H43" s="263">
        <v>2338</v>
      </c>
      <c r="I43" s="265">
        <v>0</v>
      </c>
      <c r="J43" s="265">
        <v>0</v>
      </c>
      <c r="K43" s="265">
        <v>0</v>
      </c>
      <c r="L43" s="265">
        <v>0</v>
      </c>
      <c r="M43" s="265">
        <v>0</v>
      </c>
      <c r="N43" s="265">
        <v>0</v>
      </c>
      <c r="O43" s="295"/>
      <c r="P43" s="454">
        <v>0</v>
      </c>
    </row>
    <row r="44" spans="1:16" s="296" customFormat="1" ht="18" customHeight="1">
      <c r="A44" s="552"/>
      <c r="B44" s="297" t="s">
        <v>93</v>
      </c>
      <c r="C44" s="269">
        <f>'4 kiad2011'!C40</f>
        <v>24408.952</v>
      </c>
      <c r="D44" s="285">
        <f>C44-H44-I44-J44-K44-L44-M44-N44</f>
        <v>21560.952</v>
      </c>
      <c r="E44" s="298">
        <f>+D44-G44</f>
        <v>10138.952000000001</v>
      </c>
      <c r="F44" s="271">
        <f>107*0.666666666666667+110*0.333333333333333</f>
        <v>108</v>
      </c>
      <c r="G44" s="274">
        <f>+'[1]Állami pénzek feloszt.'!$G$35</f>
        <v>11422</v>
      </c>
      <c r="H44" s="271">
        <v>2848</v>
      </c>
      <c r="I44" s="273">
        <v>0</v>
      </c>
      <c r="J44" s="273">
        <v>0</v>
      </c>
      <c r="K44" s="273">
        <v>0</v>
      </c>
      <c r="L44" s="273">
        <v>0</v>
      </c>
      <c r="M44" s="273">
        <v>0</v>
      </c>
      <c r="N44" s="273">
        <v>0</v>
      </c>
      <c r="O44" s="295"/>
      <c r="P44" s="441">
        <v>0</v>
      </c>
    </row>
    <row r="45" spans="1:16" s="216" customFormat="1" ht="18" customHeight="1">
      <c r="A45" s="516"/>
      <c r="B45" s="234" t="s">
        <v>94</v>
      </c>
      <c r="C45" s="269">
        <f>'4 kiad2011'!C41</f>
        <v>25407.952</v>
      </c>
      <c r="D45" s="285">
        <f>C45-H45-I45-J45-K45-L45-M45-N45</f>
        <v>22559.952</v>
      </c>
      <c r="E45" s="298">
        <f>+D45-G45</f>
        <v>11137.952000000001</v>
      </c>
      <c r="F45" s="271">
        <f>107*0.666666666666667+110*0.333333333333333</f>
        <v>108</v>
      </c>
      <c r="G45" s="274">
        <f>+'[1]Állami pénzek feloszt.'!$G$35</f>
        <v>11422</v>
      </c>
      <c r="H45" s="271">
        <v>2848</v>
      </c>
      <c r="I45" s="273">
        <v>0</v>
      </c>
      <c r="J45" s="273">
        <v>0</v>
      </c>
      <c r="K45" s="273">
        <v>0</v>
      </c>
      <c r="L45" s="273">
        <v>0</v>
      </c>
      <c r="M45" s="273">
        <v>0</v>
      </c>
      <c r="N45" s="273">
        <v>0</v>
      </c>
      <c r="O45" s="225"/>
      <c r="P45" s="441">
        <v>0</v>
      </c>
    </row>
    <row r="46" spans="1:16" s="296" customFormat="1" ht="18" customHeight="1">
      <c r="A46" s="552"/>
      <c r="B46" s="235" t="s">
        <v>95</v>
      </c>
      <c r="C46" s="300">
        <v>2823</v>
      </c>
      <c r="D46" s="301">
        <v>0</v>
      </c>
      <c r="E46" s="302">
        <v>0</v>
      </c>
      <c r="F46" s="303"/>
      <c r="G46" s="304">
        <v>0</v>
      </c>
      <c r="H46" s="285">
        <v>2823</v>
      </c>
      <c r="I46" s="233">
        <v>0</v>
      </c>
      <c r="J46" s="233">
        <v>0</v>
      </c>
      <c r="K46" s="233">
        <v>0</v>
      </c>
      <c r="L46" s="233">
        <v>0</v>
      </c>
      <c r="M46" s="233">
        <v>0</v>
      </c>
      <c r="N46" s="233">
        <v>0</v>
      </c>
      <c r="O46" s="225"/>
      <c r="P46" s="531">
        <v>0</v>
      </c>
    </row>
    <row r="47" spans="1:16" s="296" customFormat="1" ht="18" customHeight="1">
      <c r="A47" s="552"/>
      <c r="B47" s="636" t="s">
        <v>106</v>
      </c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7"/>
    </row>
    <row r="48" spans="1:16" s="296" customFormat="1" ht="18" customHeight="1">
      <c r="A48" s="552"/>
      <c r="B48" s="291" t="s">
        <v>92</v>
      </c>
      <c r="C48" s="261">
        <f>+'4 kiad2011'!C44</f>
        <v>5713</v>
      </c>
      <c r="D48" s="292">
        <f>C48-H48-I48-J48-K48-L48-M48-N48</f>
        <v>5713</v>
      </c>
      <c r="E48" s="293">
        <f>+D48-G48</f>
        <v>4068</v>
      </c>
      <c r="F48" s="265">
        <f>75*0.666666666666667+70*0.333333333333333</f>
        <v>73.33333333333333</v>
      </c>
      <c r="G48" s="294">
        <v>1645</v>
      </c>
      <c r="H48" s="263">
        <v>0</v>
      </c>
      <c r="I48" s="265">
        <v>0</v>
      </c>
      <c r="J48" s="265">
        <v>0</v>
      </c>
      <c r="K48" s="265">
        <v>0</v>
      </c>
      <c r="L48" s="265">
        <v>0</v>
      </c>
      <c r="M48" s="265">
        <v>0</v>
      </c>
      <c r="N48" s="265">
        <v>0</v>
      </c>
      <c r="O48" s="295"/>
      <c r="P48" s="454">
        <v>0</v>
      </c>
    </row>
    <row r="49" spans="1:16" s="296" customFormat="1" ht="18" customHeight="1">
      <c r="A49" s="552"/>
      <c r="B49" s="297" t="s">
        <v>93</v>
      </c>
      <c r="C49" s="269">
        <f>'4 kiad2011'!C45</f>
        <v>10514</v>
      </c>
      <c r="D49" s="285">
        <f>C49-H49-I49-J49-K49-L49-M49-N49</f>
        <v>10514</v>
      </c>
      <c r="E49" s="298">
        <f>+D49-G49</f>
        <v>9205</v>
      </c>
      <c r="F49" s="263">
        <f>70*0.666666666666667+70*0.333333333333333</f>
        <v>70</v>
      </c>
      <c r="G49" s="274">
        <f>+'[1]Állami pénzek feloszt.'!$G$37</f>
        <v>1309</v>
      </c>
      <c r="H49" s="271">
        <v>0</v>
      </c>
      <c r="I49" s="273">
        <v>0</v>
      </c>
      <c r="J49" s="273">
        <v>0</v>
      </c>
      <c r="K49" s="273">
        <v>0</v>
      </c>
      <c r="L49" s="273">
        <v>0</v>
      </c>
      <c r="M49" s="273">
        <v>0</v>
      </c>
      <c r="N49" s="273">
        <v>0</v>
      </c>
      <c r="O49" s="295"/>
      <c r="P49" s="441">
        <v>0</v>
      </c>
    </row>
    <row r="50" spans="1:16" s="216" customFormat="1" ht="18" customHeight="1">
      <c r="A50" s="516"/>
      <c r="B50" s="234" t="s">
        <v>94</v>
      </c>
      <c r="C50" s="269">
        <f>'4 kiad2011'!C46</f>
        <v>10896</v>
      </c>
      <c r="D50" s="285">
        <f>C50-H50-I50-J50-K50-L50-M50-N50</f>
        <v>10896</v>
      </c>
      <c r="E50" s="298">
        <f>+D50-G50</f>
        <v>9587</v>
      </c>
      <c r="F50" s="263">
        <f>70*0.666666666666667+70*0.333333333333333</f>
        <v>70</v>
      </c>
      <c r="G50" s="274">
        <f>+'[1]Állami pénzek feloszt.'!$G$37</f>
        <v>1309</v>
      </c>
      <c r="H50" s="271">
        <v>0</v>
      </c>
      <c r="I50" s="273">
        <v>0</v>
      </c>
      <c r="J50" s="273">
        <v>0</v>
      </c>
      <c r="K50" s="273">
        <v>0</v>
      </c>
      <c r="L50" s="273">
        <v>0</v>
      </c>
      <c r="M50" s="273">
        <v>0</v>
      </c>
      <c r="N50" s="273">
        <v>0</v>
      </c>
      <c r="O50" s="225"/>
      <c r="P50" s="441">
        <v>0</v>
      </c>
    </row>
    <row r="51" spans="1:16" s="296" customFormat="1" ht="18" customHeight="1" thickBot="1">
      <c r="A51" s="552"/>
      <c r="B51" s="235" t="s">
        <v>95</v>
      </c>
      <c r="C51" s="300">
        <v>0</v>
      </c>
      <c r="D51" s="301">
        <v>0</v>
      </c>
      <c r="E51" s="302">
        <v>0</v>
      </c>
      <c r="F51" s="303"/>
      <c r="G51" s="304">
        <v>0</v>
      </c>
      <c r="H51" s="562">
        <f>G51-L51-M51-N51-O51-P51-Q51-R51</f>
        <v>0</v>
      </c>
      <c r="I51" s="242">
        <v>0</v>
      </c>
      <c r="J51" s="242">
        <v>0</v>
      </c>
      <c r="K51" s="242">
        <v>0</v>
      </c>
      <c r="L51" s="242">
        <v>0</v>
      </c>
      <c r="M51" s="242">
        <v>0</v>
      </c>
      <c r="N51" s="242">
        <v>0</v>
      </c>
      <c r="O51" s="225"/>
      <c r="P51" s="533">
        <v>0</v>
      </c>
    </row>
    <row r="52" spans="1:16" s="296" customFormat="1" ht="18" customHeight="1" thickBot="1">
      <c r="A52" s="552"/>
      <c r="B52" s="623" t="s">
        <v>107</v>
      </c>
      <c r="C52" s="624"/>
      <c r="D52" s="624"/>
      <c r="E52" s="624"/>
      <c r="F52" s="624"/>
      <c r="G52" s="624"/>
      <c r="H52" s="624"/>
      <c r="I52" s="624"/>
      <c r="J52" s="624"/>
      <c r="K52" s="624"/>
      <c r="L52" s="624"/>
      <c r="M52" s="624"/>
      <c r="N52" s="624"/>
      <c r="O52" s="624"/>
      <c r="P52" s="625"/>
    </row>
    <row r="53" spans="1:16" s="296" customFormat="1" ht="18" customHeight="1">
      <c r="A53" s="552"/>
      <c r="B53" s="480" t="s">
        <v>92</v>
      </c>
      <c r="C53" s="261">
        <f>+'4 kiad2011'!C49</f>
        <v>3206</v>
      </c>
      <c r="D53" s="292">
        <f>C53-H53-I53-J53-K53-L53-M53-N53</f>
        <v>3206</v>
      </c>
      <c r="E53" s="293">
        <f>+D53-G53</f>
        <v>2735</v>
      </c>
      <c r="F53" s="265">
        <f>25*0.666666666666667+25*0.333333333333333</f>
        <v>25</v>
      </c>
      <c r="G53" s="294">
        <v>471</v>
      </c>
      <c r="H53" s="263">
        <v>0</v>
      </c>
      <c r="I53" s="265">
        <v>0</v>
      </c>
      <c r="J53" s="265">
        <v>0</v>
      </c>
      <c r="K53" s="265">
        <v>0</v>
      </c>
      <c r="L53" s="265">
        <v>0</v>
      </c>
      <c r="M53" s="265">
        <v>0</v>
      </c>
      <c r="N53" s="265">
        <v>0</v>
      </c>
      <c r="O53" s="295"/>
      <c r="P53" s="454">
        <v>0</v>
      </c>
    </row>
    <row r="54" spans="1:16" s="296" customFormat="1" ht="18" customHeight="1">
      <c r="A54" s="552"/>
      <c r="B54" s="440" t="s">
        <v>93</v>
      </c>
      <c r="C54" s="269">
        <f>'4 kiad2011'!C50</f>
        <v>3991</v>
      </c>
      <c r="D54" s="285">
        <f>C54-H54-I54-J54-K54-L54-M54-N54</f>
        <v>3991</v>
      </c>
      <c r="E54" s="298">
        <f>+D54-G54</f>
        <v>3337</v>
      </c>
      <c r="F54" s="263">
        <f>17*0.666666666666667+17*0.333333333333333</f>
        <v>17</v>
      </c>
      <c r="G54" s="274">
        <f>+'[1]Állami pénzek feloszt.'!$G$39</f>
        <v>654</v>
      </c>
      <c r="H54" s="271">
        <v>0</v>
      </c>
      <c r="I54" s="273">
        <v>0</v>
      </c>
      <c r="J54" s="273">
        <v>0</v>
      </c>
      <c r="K54" s="273">
        <v>0</v>
      </c>
      <c r="L54" s="273">
        <v>0</v>
      </c>
      <c r="M54" s="273">
        <v>0</v>
      </c>
      <c r="N54" s="273">
        <v>0</v>
      </c>
      <c r="O54" s="295"/>
      <c r="P54" s="441">
        <v>0</v>
      </c>
    </row>
    <row r="55" spans="1:16" s="216" customFormat="1" ht="18" customHeight="1">
      <c r="A55" s="516"/>
      <c r="B55" s="442" t="s">
        <v>94</v>
      </c>
      <c r="C55" s="269">
        <f>'4 kiad2011'!C51</f>
        <v>4131</v>
      </c>
      <c r="D55" s="285">
        <f>C55-H55-I55-J55-K55-L55-M55-N55</f>
        <v>4131</v>
      </c>
      <c r="E55" s="298">
        <f>+D55-G55</f>
        <v>3477</v>
      </c>
      <c r="F55" s="263">
        <f>17*0.666666666666667+17*0.333333333333333</f>
        <v>17</v>
      </c>
      <c r="G55" s="274">
        <f>+'[1]Állami pénzek feloszt.'!$G$39</f>
        <v>654</v>
      </c>
      <c r="H55" s="271">
        <v>0</v>
      </c>
      <c r="I55" s="273">
        <v>0</v>
      </c>
      <c r="J55" s="273">
        <v>0</v>
      </c>
      <c r="K55" s="273">
        <v>0</v>
      </c>
      <c r="L55" s="273">
        <v>0</v>
      </c>
      <c r="M55" s="273">
        <v>0</v>
      </c>
      <c r="N55" s="273">
        <v>0</v>
      </c>
      <c r="O55" s="225"/>
      <c r="P55" s="441">
        <v>0</v>
      </c>
    </row>
    <row r="56" spans="1:16" s="296" customFormat="1" ht="18" customHeight="1" thickBot="1">
      <c r="A56" s="552"/>
      <c r="B56" s="462" t="s">
        <v>95</v>
      </c>
      <c r="C56" s="563">
        <v>0</v>
      </c>
      <c r="D56" s="564">
        <v>0</v>
      </c>
      <c r="E56" s="565">
        <v>0</v>
      </c>
      <c r="F56" s="566"/>
      <c r="G56" s="567">
        <v>0</v>
      </c>
      <c r="H56" s="455">
        <f>G56-L56-M56-N56-O56-P56-Q56-R56</f>
        <v>0</v>
      </c>
      <c r="I56" s="568">
        <v>0</v>
      </c>
      <c r="J56" s="568">
        <v>0</v>
      </c>
      <c r="K56" s="568">
        <v>0</v>
      </c>
      <c r="L56" s="568">
        <v>0</v>
      </c>
      <c r="M56" s="568">
        <v>0</v>
      </c>
      <c r="N56" s="568">
        <v>0</v>
      </c>
      <c r="O56" s="569"/>
      <c r="P56" s="570">
        <v>0</v>
      </c>
    </row>
    <row r="57" spans="1:16" s="296" customFormat="1" ht="18" customHeight="1" thickBot="1">
      <c r="A57" s="552"/>
      <c r="B57" s="626" t="s">
        <v>108</v>
      </c>
      <c r="C57" s="626"/>
      <c r="D57" s="626"/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7"/>
    </row>
    <row r="58" spans="1:16" s="296" customFormat="1" ht="18" customHeight="1">
      <c r="A58" s="552"/>
      <c r="B58" s="291" t="s">
        <v>92</v>
      </c>
      <c r="C58" s="261">
        <f>+'4 kiad2011'!C54</f>
        <v>19917</v>
      </c>
      <c r="D58" s="292">
        <f>C58-H58-I58-J58-K58-L58-M58-N58</f>
        <v>8326</v>
      </c>
      <c r="E58" s="293">
        <f>+D58-G58</f>
        <v>4382</v>
      </c>
      <c r="F58" s="263">
        <v>58</v>
      </c>
      <c r="G58" s="294">
        <v>3944</v>
      </c>
      <c r="H58" s="263">
        <v>11591</v>
      </c>
      <c r="I58" s="265">
        <v>0</v>
      </c>
      <c r="J58" s="265">
        <v>0</v>
      </c>
      <c r="K58" s="265">
        <v>0</v>
      </c>
      <c r="L58" s="265">
        <v>0</v>
      </c>
      <c r="M58" s="265">
        <v>0</v>
      </c>
      <c r="N58" s="265">
        <v>0</v>
      </c>
      <c r="O58" s="295"/>
      <c r="P58" s="454">
        <v>0</v>
      </c>
    </row>
    <row r="59" spans="1:16" s="296" customFormat="1" ht="18" customHeight="1">
      <c r="A59" s="552"/>
      <c r="B59" s="297" t="s">
        <v>93</v>
      </c>
      <c r="C59" s="269">
        <f>'4 kiad2011'!C55</f>
        <v>12756</v>
      </c>
      <c r="D59" s="285">
        <f>C59-H59-I59-J59-K59-L59-M59-N59</f>
        <v>5517</v>
      </c>
      <c r="E59" s="298">
        <f>+D59-G59</f>
        <v>2253</v>
      </c>
      <c r="F59" s="263">
        <v>48</v>
      </c>
      <c r="G59" s="294">
        <f>+'[1]Állami pénzek feloszt.'!$G$46</f>
        <v>3264</v>
      </c>
      <c r="H59" s="263">
        <f>5700*1.27</f>
        <v>7239</v>
      </c>
      <c r="I59" s="273">
        <v>0</v>
      </c>
      <c r="J59" s="273">
        <v>0</v>
      </c>
      <c r="K59" s="273">
        <v>0</v>
      </c>
      <c r="L59" s="273">
        <v>0</v>
      </c>
      <c r="M59" s="273">
        <v>0</v>
      </c>
      <c r="N59" s="273">
        <v>0</v>
      </c>
      <c r="O59" s="295"/>
      <c r="P59" s="441">
        <v>0</v>
      </c>
    </row>
    <row r="60" spans="1:16" s="216" customFormat="1" ht="18" customHeight="1">
      <c r="A60" s="516"/>
      <c r="B60" s="234" t="s">
        <v>94</v>
      </c>
      <c r="C60" s="269">
        <f>'4 kiad2011'!C56</f>
        <v>13243</v>
      </c>
      <c r="D60" s="285">
        <f>C60-H60-I60-J60-K60-L60-M60-N60</f>
        <v>6004</v>
      </c>
      <c r="E60" s="298">
        <f>+D60-G60</f>
        <v>2740</v>
      </c>
      <c r="F60" s="263">
        <v>48</v>
      </c>
      <c r="G60" s="294">
        <f>+'[1]Állami pénzek feloszt.'!$G$46</f>
        <v>3264</v>
      </c>
      <c r="H60" s="263">
        <f>5700*1.27</f>
        <v>7239</v>
      </c>
      <c r="I60" s="273">
        <v>0</v>
      </c>
      <c r="J60" s="273">
        <v>0</v>
      </c>
      <c r="K60" s="273">
        <v>0</v>
      </c>
      <c r="L60" s="273">
        <v>0</v>
      </c>
      <c r="M60" s="273">
        <v>0</v>
      </c>
      <c r="N60" s="273">
        <v>0</v>
      </c>
      <c r="O60" s="225"/>
      <c r="P60" s="441">
        <v>0</v>
      </c>
    </row>
    <row r="61" spans="1:16" s="296" customFormat="1" ht="18" customHeight="1">
      <c r="A61" s="552"/>
      <c r="B61" s="235" t="s">
        <v>95</v>
      </c>
      <c r="C61" s="300">
        <v>6249</v>
      </c>
      <c r="D61" s="301">
        <v>0</v>
      </c>
      <c r="E61" s="302">
        <v>0</v>
      </c>
      <c r="F61" s="303"/>
      <c r="G61" s="304">
        <v>0</v>
      </c>
      <c r="H61" s="285">
        <v>6249</v>
      </c>
      <c r="I61" s="233">
        <v>0</v>
      </c>
      <c r="J61" s="233">
        <v>0</v>
      </c>
      <c r="K61" s="233">
        <v>0</v>
      </c>
      <c r="L61" s="233">
        <v>0</v>
      </c>
      <c r="M61" s="233">
        <v>0</v>
      </c>
      <c r="N61" s="233">
        <v>0</v>
      </c>
      <c r="O61" s="225"/>
      <c r="P61" s="531">
        <v>0</v>
      </c>
    </row>
    <row r="62" spans="1:16" s="296" customFormat="1" ht="18" customHeight="1">
      <c r="A62" s="552"/>
      <c r="B62" s="636" t="s">
        <v>109</v>
      </c>
      <c r="C62" s="636"/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7"/>
    </row>
    <row r="63" spans="1:16" s="296" customFormat="1" ht="18" customHeight="1">
      <c r="A63" s="552"/>
      <c r="B63" s="291" t="s">
        <v>92</v>
      </c>
      <c r="C63" s="261">
        <f>+'4 kiad2011'!C59</f>
        <v>821</v>
      </c>
      <c r="D63" s="292">
        <f>C63-H63-I63-J63-K63-L63-M63-N63</f>
        <v>0</v>
      </c>
      <c r="E63" s="265">
        <v>0</v>
      </c>
      <c r="F63" s="263"/>
      <c r="G63" s="265">
        <v>0</v>
      </c>
      <c r="H63" s="263">
        <v>821</v>
      </c>
      <c r="I63" s="265">
        <v>0</v>
      </c>
      <c r="J63" s="265">
        <v>0</v>
      </c>
      <c r="K63" s="265">
        <v>0</v>
      </c>
      <c r="L63" s="265">
        <v>0</v>
      </c>
      <c r="M63" s="265">
        <v>0</v>
      </c>
      <c r="N63" s="265">
        <v>0</v>
      </c>
      <c r="O63" s="295"/>
      <c r="P63" s="454">
        <v>0</v>
      </c>
    </row>
    <row r="64" spans="1:16" s="296" customFormat="1" ht="18" customHeight="1">
      <c r="A64" s="552"/>
      <c r="B64" s="297" t="s">
        <v>93</v>
      </c>
      <c r="C64" s="269">
        <f>'4 kiad2011'!C60</f>
        <v>804</v>
      </c>
      <c r="D64" s="285">
        <f>C64-H64-I64-J64-K64-L64-M64-N64</f>
        <v>0.09000000000003183</v>
      </c>
      <c r="E64" s="273">
        <v>0</v>
      </c>
      <c r="F64" s="263"/>
      <c r="G64" s="273">
        <v>0</v>
      </c>
      <c r="H64" s="263">
        <f>633*1.27</f>
        <v>803.91</v>
      </c>
      <c r="I64" s="273">
        <v>0</v>
      </c>
      <c r="J64" s="273">
        <v>0</v>
      </c>
      <c r="K64" s="273">
        <v>0</v>
      </c>
      <c r="L64" s="273">
        <v>0</v>
      </c>
      <c r="M64" s="273">
        <v>0</v>
      </c>
      <c r="N64" s="273">
        <v>0</v>
      </c>
      <c r="O64" s="295"/>
      <c r="P64" s="441">
        <v>0</v>
      </c>
    </row>
    <row r="65" spans="1:16" s="216" customFormat="1" ht="18" customHeight="1">
      <c r="A65" s="516"/>
      <c r="B65" s="234" t="s">
        <v>94</v>
      </c>
      <c r="C65" s="269">
        <f>'4 kiad2011'!C61</f>
        <v>804</v>
      </c>
      <c r="D65" s="285">
        <f>C65-H65-I65-J65-K65-L65-M65-N65</f>
        <v>0.09000000000003183</v>
      </c>
      <c r="E65" s="273">
        <v>0</v>
      </c>
      <c r="F65" s="263"/>
      <c r="G65" s="273">
        <v>0</v>
      </c>
      <c r="H65" s="263">
        <f>633*1.27</f>
        <v>803.91</v>
      </c>
      <c r="I65" s="273">
        <v>0</v>
      </c>
      <c r="J65" s="273">
        <v>0</v>
      </c>
      <c r="K65" s="273">
        <v>0</v>
      </c>
      <c r="L65" s="273">
        <v>0</v>
      </c>
      <c r="M65" s="273">
        <v>0</v>
      </c>
      <c r="N65" s="273">
        <v>0</v>
      </c>
      <c r="O65" s="225"/>
      <c r="P65" s="441">
        <v>0</v>
      </c>
    </row>
    <row r="66" spans="1:16" s="296" customFormat="1" ht="18" customHeight="1">
      <c r="A66" s="552"/>
      <c r="B66" s="249" t="s">
        <v>95</v>
      </c>
      <c r="C66" s="300">
        <v>446</v>
      </c>
      <c r="D66" s="301">
        <v>0</v>
      </c>
      <c r="E66" s="302">
        <v>0</v>
      </c>
      <c r="F66" s="303"/>
      <c r="G66" s="304">
        <v>0</v>
      </c>
      <c r="H66" s="285">
        <v>446</v>
      </c>
      <c r="I66" s="233">
        <v>0</v>
      </c>
      <c r="J66" s="233">
        <v>0</v>
      </c>
      <c r="K66" s="233">
        <v>0</v>
      </c>
      <c r="L66" s="233">
        <v>0</v>
      </c>
      <c r="M66" s="233">
        <v>0</v>
      </c>
      <c r="N66" s="233">
        <v>0</v>
      </c>
      <c r="O66" s="225"/>
      <c r="P66" s="531">
        <v>0</v>
      </c>
    </row>
    <row r="67" spans="1:16" s="296" customFormat="1" ht="18" customHeight="1">
      <c r="A67" s="552"/>
      <c r="B67" s="636" t="s">
        <v>109</v>
      </c>
      <c r="C67" s="636"/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637"/>
    </row>
    <row r="68" spans="1:16" s="296" customFormat="1" ht="18" customHeight="1">
      <c r="A68" s="552"/>
      <c r="B68" s="291" t="s">
        <v>92</v>
      </c>
      <c r="C68" s="261">
        <v>0</v>
      </c>
      <c r="D68" s="292">
        <v>0</v>
      </c>
      <c r="E68" s="265">
        <v>0</v>
      </c>
      <c r="F68" s="263"/>
      <c r="G68" s="265">
        <v>0</v>
      </c>
      <c r="H68" s="263">
        <v>0</v>
      </c>
      <c r="I68" s="265">
        <v>0</v>
      </c>
      <c r="J68" s="265">
        <v>0</v>
      </c>
      <c r="K68" s="265">
        <v>0</v>
      </c>
      <c r="L68" s="265">
        <v>0</v>
      </c>
      <c r="M68" s="265">
        <v>0</v>
      </c>
      <c r="N68" s="265">
        <v>0</v>
      </c>
      <c r="O68" s="295"/>
      <c r="P68" s="454">
        <v>0</v>
      </c>
    </row>
    <row r="69" spans="1:16" s="296" customFormat="1" ht="18" customHeight="1">
      <c r="A69" s="552"/>
      <c r="B69" s="297" t="s">
        <v>93</v>
      </c>
      <c r="C69" s="269">
        <v>0</v>
      </c>
      <c r="D69" s="285">
        <v>0</v>
      </c>
      <c r="E69" s="273">
        <v>0</v>
      </c>
      <c r="F69" s="263"/>
      <c r="G69" s="273">
        <v>0</v>
      </c>
      <c r="H69" s="263">
        <v>0</v>
      </c>
      <c r="I69" s="273">
        <v>0</v>
      </c>
      <c r="J69" s="273">
        <v>0</v>
      </c>
      <c r="K69" s="273">
        <v>0</v>
      </c>
      <c r="L69" s="273">
        <v>0</v>
      </c>
      <c r="M69" s="273">
        <v>0</v>
      </c>
      <c r="N69" s="273">
        <v>0</v>
      </c>
      <c r="O69" s="295"/>
      <c r="P69" s="441">
        <v>0</v>
      </c>
    </row>
    <row r="70" spans="1:16" s="296" customFormat="1" ht="18" customHeight="1">
      <c r="A70" s="552"/>
      <c r="B70" s="234" t="s">
        <v>94</v>
      </c>
      <c r="C70" s="269">
        <v>0</v>
      </c>
      <c r="D70" s="285">
        <f>C70-H70-I70-J70-K70-L70-M70-N70</f>
        <v>0</v>
      </c>
      <c r="E70" s="273">
        <v>0</v>
      </c>
      <c r="F70" s="263"/>
      <c r="G70" s="273">
        <v>0</v>
      </c>
      <c r="H70" s="263">
        <v>0</v>
      </c>
      <c r="I70" s="273">
        <v>0</v>
      </c>
      <c r="J70" s="273">
        <v>0</v>
      </c>
      <c r="K70" s="273">
        <v>0</v>
      </c>
      <c r="L70" s="273">
        <v>0</v>
      </c>
      <c r="M70" s="273">
        <v>0</v>
      </c>
      <c r="N70" s="273">
        <v>0</v>
      </c>
      <c r="O70" s="225"/>
      <c r="P70" s="441">
        <v>0</v>
      </c>
    </row>
    <row r="71" spans="1:16" s="296" customFormat="1" ht="18" customHeight="1">
      <c r="A71" s="552"/>
      <c r="B71" s="249" t="s">
        <v>95</v>
      </c>
      <c r="C71" s="300">
        <v>200</v>
      </c>
      <c r="D71" s="301">
        <v>0</v>
      </c>
      <c r="E71" s="302">
        <v>0</v>
      </c>
      <c r="F71" s="303"/>
      <c r="G71" s="304">
        <v>0</v>
      </c>
      <c r="H71" s="285">
        <v>200</v>
      </c>
      <c r="I71" s="233">
        <v>0</v>
      </c>
      <c r="J71" s="233">
        <v>0</v>
      </c>
      <c r="K71" s="233">
        <v>0</v>
      </c>
      <c r="L71" s="233">
        <v>0</v>
      </c>
      <c r="M71" s="233">
        <v>0</v>
      </c>
      <c r="N71" s="233">
        <v>0</v>
      </c>
      <c r="O71" s="225"/>
      <c r="P71" s="531">
        <v>0</v>
      </c>
    </row>
    <row r="72" spans="1:16" s="296" customFormat="1" ht="18" customHeight="1">
      <c r="A72" s="552"/>
      <c r="B72" s="636" t="s">
        <v>98</v>
      </c>
      <c r="C72" s="636"/>
      <c r="D72" s="636"/>
      <c r="E72" s="636"/>
      <c r="F72" s="636"/>
      <c r="G72" s="636"/>
      <c r="H72" s="636"/>
      <c r="I72" s="636"/>
      <c r="J72" s="636"/>
      <c r="K72" s="636"/>
      <c r="L72" s="636"/>
      <c r="M72" s="636"/>
      <c r="N72" s="636"/>
      <c r="O72" s="636"/>
      <c r="P72" s="637"/>
    </row>
    <row r="73" spans="1:16" s="296" customFormat="1" ht="18" customHeight="1">
      <c r="A73" s="552"/>
      <c r="B73" s="258" t="s">
        <v>92</v>
      </c>
      <c r="C73" s="305">
        <v>0</v>
      </c>
      <c r="D73" s="245">
        <v>0</v>
      </c>
      <c r="E73" s="245">
        <v>0</v>
      </c>
      <c r="F73" s="245">
        <v>0</v>
      </c>
      <c r="G73" s="245">
        <v>0</v>
      </c>
      <c r="H73" s="245">
        <v>0</v>
      </c>
      <c r="I73" s="245">
        <v>0</v>
      </c>
      <c r="J73" s="245">
        <v>0</v>
      </c>
      <c r="K73" s="245">
        <v>0</v>
      </c>
      <c r="L73" s="245">
        <v>0</v>
      </c>
      <c r="M73" s="245">
        <v>0</v>
      </c>
      <c r="N73" s="245">
        <v>0</v>
      </c>
      <c r="O73" s="247"/>
      <c r="P73" s="530">
        <v>0</v>
      </c>
    </row>
    <row r="74" spans="1:16" s="296" customFormat="1" ht="18" customHeight="1">
      <c r="A74" s="552"/>
      <c r="B74" s="234" t="s">
        <v>93</v>
      </c>
      <c r="C74" s="306">
        <v>0</v>
      </c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>
        <v>0</v>
      </c>
      <c r="K74" s="233">
        <v>0</v>
      </c>
      <c r="L74" s="233">
        <v>0</v>
      </c>
      <c r="M74" s="233">
        <v>0</v>
      </c>
      <c r="N74" s="233">
        <v>0</v>
      </c>
      <c r="O74" s="225"/>
      <c r="P74" s="531">
        <v>0</v>
      </c>
    </row>
    <row r="75" spans="1:16" s="296" customFormat="1" ht="18" customHeight="1">
      <c r="A75" s="552"/>
      <c r="B75" s="234" t="s">
        <v>94</v>
      </c>
      <c r="C75" s="306">
        <v>0</v>
      </c>
      <c r="D75" s="233">
        <v>0</v>
      </c>
      <c r="E75" s="233">
        <v>0</v>
      </c>
      <c r="F75" s="233">
        <v>0</v>
      </c>
      <c r="G75" s="233">
        <v>0</v>
      </c>
      <c r="H75" s="233">
        <v>0</v>
      </c>
      <c r="I75" s="233">
        <v>0</v>
      </c>
      <c r="J75" s="233">
        <v>0</v>
      </c>
      <c r="K75" s="233">
        <v>0</v>
      </c>
      <c r="L75" s="233">
        <v>0</v>
      </c>
      <c r="M75" s="233">
        <v>0</v>
      </c>
      <c r="N75" s="233">
        <v>0</v>
      </c>
      <c r="O75" s="225"/>
      <c r="P75" s="531">
        <v>0</v>
      </c>
    </row>
    <row r="76" spans="1:16" s="296" customFormat="1" ht="18" customHeight="1" thickBot="1">
      <c r="A76" s="552"/>
      <c r="B76" s="260" t="s">
        <v>95</v>
      </c>
      <c r="C76" s="236">
        <f>D76+H76</f>
        <v>56530</v>
      </c>
      <c r="D76" s="237">
        <f>E76+G76</f>
        <v>56530</v>
      </c>
      <c r="E76" s="238">
        <v>56530</v>
      </c>
      <c r="F76" s="239">
        <v>94</v>
      </c>
      <c r="G76" s="240">
        <v>0</v>
      </c>
      <c r="H76" s="241">
        <v>0</v>
      </c>
      <c r="I76" s="242">
        <v>0</v>
      </c>
      <c r="J76" s="242">
        <v>0</v>
      </c>
      <c r="K76" s="242">
        <v>0</v>
      </c>
      <c r="L76" s="242">
        <v>0</v>
      </c>
      <c r="M76" s="242">
        <v>0</v>
      </c>
      <c r="N76" s="242">
        <v>0</v>
      </c>
      <c r="O76" s="225"/>
      <c r="P76" s="533">
        <v>0</v>
      </c>
    </row>
    <row r="77" spans="1:16" s="296" customFormat="1" ht="18" customHeight="1">
      <c r="A77" s="653" t="s">
        <v>110</v>
      </c>
      <c r="B77" s="654"/>
      <c r="C77" s="571">
        <f>E77+G77+H77</f>
        <v>122929</v>
      </c>
      <c r="D77" s="438">
        <f>+D33+D38+D43+D48+D53+D58+D63+D73</f>
        <v>108179</v>
      </c>
      <c r="E77" s="438">
        <f aca="true" t="shared" si="2" ref="E77:P77">+E33+E38+E43+E48+E53+E58+E63+E73</f>
        <v>49213</v>
      </c>
      <c r="F77" s="438">
        <f t="shared" si="2"/>
        <v>472.33333333333326</v>
      </c>
      <c r="G77" s="438">
        <f t="shared" si="2"/>
        <v>58966</v>
      </c>
      <c r="H77" s="438">
        <f t="shared" si="2"/>
        <v>14750</v>
      </c>
      <c r="I77" s="438">
        <f t="shared" si="2"/>
        <v>0</v>
      </c>
      <c r="J77" s="438">
        <f t="shared" si="2"/>
        <v>0</v>
      </c>
      <c r="K77" s="438">
        <f t="shared" si="2"/>
        <v>0</v>
      </c>
      <c r="L77" s="438">
        <f t="shared" si="2"/>
        <v>0</v>
      </c>
      <c r="M77" s="438">
        <f t="shared" si="2"/>
        <v>0</v>
      </c>
      <c r="N77" s="438">
        <f t="shared" si="2"/>
        <v>0</v>
      </c>
      <c r="O77" s="438">
        <f t="shared" si="2"/>
        <v>0</v>
      </c>
      <c r="P77" s="439">
        <f t="shared" si="2"/>
        <v>0</v>
      </c>
    </row>
    <row r="78" spans="1:16" s="296" customFormat="1" ht="18" customHeight="1">
      <c r="A78" s="655" t="s">
        <v>111</v>
      </c>
      <c r="B78" s="656"/>
      <c r="C78" s="309">
        <f>E78+G78+H78</f>
        <v>121178.86200000001</v>
      </c>
      <c r="D78" s="273">
        <f>+D34+D39+D44+D49+D54+D59+D64+D74</f>
        <v>110088.042</v>
      </c>
      <c r="E78" s="273">
        <f aca="true" t="shared" si="3" ref="E78:P78">+E34+E39+E44+E49+E54+E59+E64+E74</f>
        <v>53255.952000000005</v>
      </c>
      <c r="F78" s="273">
        <f t="shared" si="3"/>
        <v>437.66666666666663</v>
      </c>
      <c r="G78" s="273">
        <f t="shared" si="3"/>
        <v>56832</v>
      </c>
      <c r="H78" s="273">
        <f t="shared" si="3"/>
        <v>11090.91</v>
      </c>
      <c r="I78" s="273">
        <f t="shared" si="3"/>
        <v>0</v>
      </c>
      <c r="J78" s="273">
        <f t="shared" si="3"/>
        <v>0</v>
      </c>
      <c r="K78" s="273">
        <f t="shared" si="3"/>
        <v>0</v>
      </c>
      <c r="L78" s="273">
        <f t="shared" si="3"/>
        <v>0</v>
      </c>
      <c r="M78" s="273">
        <f t="shared" si="3"/>
        <v>0</v>
      </c>
      <c r="N78" s="273">
        <f t="shared" si="3"/>
        <v>0</v>
      </c>
      <c r="O78" s="273">
        <f t="shared" si="3"/>
        <v>0</v>
      </c>
      <c r="P78" s="441">
        <f t="shared" si="3"/>
        <v>0</v>
      </c>
    </row>
    <row r="79" spans="1:16" s="296" customFormat="1" ht="18" customHeight="1">
      <c r="A79" s="655" t="s">
        <v>112</v>
      </c>
      <c r="B79" s="656"/>
      <c r="C79" s="309">
        <f>E79+G79+H79+L79</f>
        <v>125625.86200000001</v>
      </c>
      <c r="D79" s="273">
        <f>+D35+D40+D45+D50+D55+D60+D65+D75</f>
        <v>114035.042</v>
      </c>
      <c r="E79" s="273">
        <f aca="true" t="shared" si="4" ref="E79:P79">+E35+E40+E45+E50+E55+E60+E65+E75</f>
        <v>57202.952000000005</v>
      </c>
      <c r="F79" s="273">
        <f t="shared" si="4"/>
        <v>437.66666666666663</v>
      </c>
      <c r="G79" s="273">
        <f t="shared" si="4"/>
        <v>56832</v>
      </c>
      <c r="H79" s="273">
        <f t="shared" si="4"/>
        <v>11090.91</v>
      </c>
      <c r="I79" s="273">
        <f t="shared" si="4"/>
        <v>0</v>
      </c>
      <c r="J79" s="273">
        <f t="shared" si="4"/>
        <v>0</v>
      </c>
      <c r="K79" s="273">
        <f t="shared" si="4"/>
        <v>0</v>
      </c>
      <c r="L79" s="273">
        <f t="shared" si="4"/>
        <v>500</v>
      </c>
      <c r="M79" s="273">
        <f t="shared" si="4"/>
        <v>0</v>
      </c>
      <c r="N79" s="273">
        <f t="shared" si="4"/>
        <v>0</v>
      </c>
      <c r="O79" s="273">
        <f t="shared" si="4"/>
        <v>0</v>
      </c>
      <c r="P79" s="441">
        <f t="shared" si="4"/>
        <v>0</v>
      </c>
    </row>
    <row r="80" spans="1:16" s="296" customFormat="1" ht="18" customHeight="1" thickBot="1">
      <c r="A80" s="638" t="s">
        <v>95</v>
      </c>
      <c r="B80" s="639"/>
      <c r="C80" s="572">
        <f>D80+H80+L80+P80</f>
        <v>66777</v>
      </c>
      <c r="D80" s="460">
        <f>+D36+D41+D46+D51+D56+D61+D66+D76</f>
        <v>56530</v>
      </c>
      <c r="E80" s="460">
        <f>+E36+E41+E46+E51+E56+E61+E66+E76</f>
        <v>56530</v>
      </c>
      <c r="F80" s="460">
        <f>+F36+F41+F46+F51+F56+F61+F66+F76</f>
        <v>94</v>
      </c>
      <c r="G80" s="460">
        <f>+G36+G41+G46+G51+G56+G61+G66+G76</f>
        <v>0</v>
      </c>
      <c r="H80" s="460">
        <f>+H36+H41+H46+H51+H56+H61+H66+H76+H71</f>
        <v>9718</v>
      </c>
      <c r="I80" s="460">
        <f aca="true" t="shared" si="5" ref="I80:P80">+I36+I41+I46+I51+I56+I61+I66+I76</f>
        <v>0</v>
      </c>
      <c r="J80" s="460">
        <f t="shared" si="5"/>
        <v>0</v>
      </c>
      <c r="K80" s="460">
        <f t="shared" si="5"/>
        <v>0</v>
      </c>
      <c r="L80" s="460">
        <f t="shared" si="5"/>
        <v>500</v>
      </c>
      <c r="M80" s="460">
        <f t="shared" si="5"/>
        <v>0</v>
      </c>
      <c r="N80" s="460">
        <f t="shared" si="5"/>
        <v>0</v>
      </c>
      <c r="O80" s="460">
        <f t="shared" si="5"/>
        <v>0</v>
      </c>
      <c r="P80" s="461">
        <f t="shared" si="5"/>
        <v>29</v>
      </c>
    </row>
    <row r="81" spans="1:16" s="311" customFormat="1" ht="18" customHeight="1" thickBot="1">
      <c r="A81" s="648" t="s">
        <v>113</v>
      </c>
      <c r="B81" s="649"/>
      <c r="C81" s="649"/>
      <c r="D81" s="649"/>
      <c r="E81" s="649"/>
      <c r="F81" s="649"/>
      <c r="G81" s="649"/>
      <c r="H81" s="649"/>
      <c r="I81" s="649"/>
      <c r="J81" s="649"/>
      <c r="K81" s="649"/>
      <c r="L81" s="649"/>
      <c r="M81" s="649"/>
      <c r="N81" s="649"/>
      <c r="O81" s="650"/>
      <c r="P81" s="553"/>
    </row>
    <row r="82" spans="1:18" s="296" customFormat="1" ht="18" customHeight="1" thickBot="1">
      <c r="A82" s="573"/>
      <c r="B82" s="651" t="s">
        <v>114</v>
      </c>
      <c r="C82" s="643"/>
      <c r="D82" s="643"/>
      <c r="E82" s="643"/>
      <c r="F82" s="643"/>
      <c r="G82" s="643"/>
      <c r="H82" s="643"/>
      <c r="I82" s="643"/>
      <c r="J82" s="643"/>
      <c r="K82" s="643"/>
      <c r="L82" s="643"/>
      <c r="M82" s="643"/>
      <c r="N82" s="643"/>
      <c r="O82" s="644"/>
      <c r="P82" s="488"/>
      <c r="Q82" s="312"/>
      <c r="R82" s="312"/>
    </row>
    <row r="83" spans="1:18" s="296" customFormat="1" ht="18" customHeight="1">
      <c r="A83" s="552"/>
      <c r="B83" s="480" t="s">
        <v>92</v>
      </c>
      <c r="C83" s="261">
        <f>+'4 kiad2011'!C70</f>
        <v>0</v>
      </c>
      <c r="D83" s="292">
        <f>C83-H83-I83-J83-K83-L83-M83-N83</f>
        <v>-400</v>
      </c>
      <c r="E83" s="293">
        <f>+D83-G83</f>
        <v>-400</v>
      </c>
      <c r="F83" s="263"/>
      <c r="G83" s="294">
        <v>0</v>
      </c>
      <c r="H83" s="263">
        <v>400</v>
      </c>
      <c r="I83" s="265">
        <v>0</v>
      </c>
      <c r="J83" s="265">
        <f>+I83-L83-M83</f>
        <v>0</v>
      </c>
      <c r="K83" s="265">
        <v>0</v>
      </c>
      <c r="L83" s="265">
        <v>0</v>
      </c>
      <c r="M83" s="265">
        <v>0</v>
      </c>
      <c r="N83" s="265">
        <v>0</v>
      </c>
      <c r="O83" s="294">
        <v>0</v>
      </c>
      <c r="P83" s="454">
        <v>0</v>
      </c>
      <c r="Q83" s="312"/>
      <c r="R83" s="312"/>
    </row>
    <row r="84" spans="1:18" s="296" customFormat="1" ht="18" customHeight="1">
      <c r="A84" s="552"/>
      <c r="B84" s="440" t="s">
        <v>93</v>
      </c>
      <c r="C84" s="269">
        <f>'4 kiad2011'!C71</f>
        <v>0</v>
      </c>
      <c r="D84" s="285">
        <f>C84-H84-I84-J84-K84-L84-M84-N84</f>
        <v>-500</v>
      </c>
      <c r="E84" s="298">
        <f>+D84-G84</f>
        <v>-500</v>
      </c>
      <c r="F84" s="263"/>
      <c r="G84" s="294">
        <v>0</v>
      </c>
      <c r="H84" s="271">
        <v>500</v>
      </c>
      <c r="I84" s="273">
        <v>0</v>
      </c>
      <c r="J84" s="273">
        <f>+I84-L84-M84</f>
        <v>0</v>
      </c>
      <c r="K84" s="273">
        <v>0</v>
      </c>
      <c r="L84" s="273">
        <v>0</v>
      </c>
      <c r="M84" s="273">
        <v>0</v>
      </c>
      <c r="N84" s="273">
        <v>0</v>
      </c>
      <c r="O84" s="274">
        <v>0</v>
      </c>
      <c r="P84" s="441">
        <v>0</v>
      </c>
      <c r="Q84" s="312"/>
      <c r="R84" s="312"/>
    </row>
    <row r="85" spans="1:16" s="216" customFormat="1" ht="18" customHeight="1">
      <c r="A85" s="516"/>
      <c r="B85" s="481" t="s">
        <v>94</v>
      </c>
      <c r="C85" s="416">
        <f>'4 kiad2011'!C72</f>
        <v>0</v>
      </c>
      <c r="D85" s="417">
        <f>C85-H85-I85-J85-K85-L85-M85-N85</f>
        <v>-500</v>
      </c>
      <c r="E85" s="482">
        <f>+D85-G85</f>
        <v>-500</v>
      </c>
      <c r="F85" s="483"/>
      <c r="G85" s="484">
        <v>0</v>
      </c>
      <c r="H85" s="483">
        <v>500</v>
      </c>
      <c r="I85" s="485">
        <v>0</v>
      </c>
      <c r="J85" s="485">
        <f>+I85-L85-M85</f>
        <v>0</v>
      </c>
      <c r="K85" s="485">
        <v>0</v>
      </c>
      <c r="L85" s="485">
        <v>0</v>
      </c>
      <c r="M85" s="485">
        <v>0</v>
      </c>
      <c r="N85" s="485">
        <v>0</v>
      </c>
      <c r="O85" s="486"/>
      <c r="P85" s="487">
        <v>0</v>
      </c>
    </row>
    <row r="86" spans="1:18" s="296" customFormat="1" ht="18" customHeight="1" thickBot="1">
      <c r="A86" s="552"/>
      <c r="B86" s="447" t="s">
        <v>95</v>
      </c>
      <c r="C86" s="448">
        <v>312</v>
      </c>
      <c r="D86" s="449">
        <v>0</v>
      </c>
      <c r="E86" s="450">
        <v>0</v>
      </c>
      <c r="F86" s="451"/>
      <c r="G86" s="452">
        <v>0</v>
      </c>
      <c r="H86" s="453">
        <v>312</v>
      </c>
      <c r="I86" s="265">
        <v>0</v>
      </c>
      <c r="J86" s="265">
        <f>+I86-L86-M86</f>
        <v>0</v>
      </c>
      <c r="K86" s="265">
        <v>0</v>
      </c>
      <c r="L86" s="265">
        <v>0</v>
      </c>
      <c r="M86" s="265">
        <v>0</v>
      </c>
      <c r="N86" s="265">
        <v>0</v>
      </c>
      <c r="O86" s="225"/>
      <c r="P86" s="454">
        <v>0</v>
      </c>
      <c r="Q86" s="312"/>
      <c r="R86" s="312"/>
    </row>
    <row r="87" spans="1:18" s="296" customFormat="1" ht="18" customHeight="1" thickBot="1">
      <c r="A87" s="552"/>
      <c r="B87" s="652" t="s">
        <v>115</v>
      </c>
      <c r="C87" s="652"/>
      <c r="D87" s="652"/>
      <c r="E87" s="652"/>
      <c r="F87" s="652"/>
      <c r="G87" s="652"/>
      <c r="H87" s="652"/>
      <c r="I87" s="652"/>
      <c r="J87" s="652"/>
      <c r="K87" s="652"/>
      <c r="L87" s="652"/>
      <c r="M87" s="652"/>
      <c r="N87" s="652"/>
      <c r="O87" s="652"/>
      <c r="P87" s="555"/>
      <c r="Q87" s="312"/>
      <c r="R87" s="312"/>
    </row>
    <row r="88" spans="1:18" s="296" customFormat="1" ht="18" customHeight="1">
      <c r="A88" s="552"/>
      <c r="B88" s="434" t="s">
        <v>92</v>
      </c>
      <c r="C88" s="418">
        <f>+'4 kiad2011'!C75</f>
        <v>288</v>
      </c>
      <c r="D88" s="419">
        <f>C88-H88-I88-J88-K88-L88-M88-N88</f>
        <v>288</v>
      </c>
      <c r="E88" s="435">
        <f>+D88-G88</f>
        <v>288</v>
      </c>
      <c r="F88" s="436"/>
      <c r="G88" s="437">
        <v>0</v>
      </c>
      <c r="H88" s="436">
        <v>0</v>
      </c>
      <c r="I88" s="438">
        <v>0</v>
      </c>
      <c r="J88" s="438">
        <f>+I88-L88-M88</f>
        <v>0</v>
      </c>
      <c r="K88" s="438">
        <v>0</v>
      </c>
      <c r="L88" s="438">
        <v>0</v>
      </c>
      <c r="M88" s="438">
        <v>0</v>
      </c>
      <c r="N88" s="438">
        <v>0</v>
      </c>
      <c r="O88" s="437">
        <v>0</v>
      </c>
      <c r="P88" s="439">
        <v>0</v>
      </c>
      <c r="Q88" s="312"/>
      <c r="R88" s="312"/>
    </row>
    <row r="89" spans="1:18" s="296" customFormat="1" ht="18" customHeight="1">
      <c r="A89" s="552"/>
      <c r="B89" s="440" t="s">
        <v>93</v>
      </c>
      <c r="C89" s="269">
        <f>'4 kiad2011'!C76</f>
        <v>150</v>
      </c>
      <c r="D89" s="285">
        <f>C89-H89-I89-J89-K89-L89-M89-N89</f>
        <v>150</v>
      </c>
      <c r="E89" s="298">
        <f>+D89-G89</f>
        <v>150</v>
      </c>
      <c r="F89" s="263"/>
      <c r="G89" s="294">
        <v>0</v>
      </c>
      <c r="H89" s="271">
        <v>0</v>
      </c>
      <c r="I89" s="273">
        <v>0</v>
      </c>
      <c r="J89" s="273">
        <f>+I89-L89-M89</f>
        <v>0</v>
      </c>
      <c r="K89" s="273">
        <v>0</v>
      </c>
      <c r="L89" s="273">
        <v>0</v>
      </c>
      <c r="M89" s="273">
        <v>0</v>
      </c>
      <c r="N89" s="273">
        <v>0</v>
      </c>
      <c r="O89" s="274">
        <v>0</v>
      </c>
      <c r="P89" s="441">
        <v>0</v>
      </c>
      <c r="Q89" s="312"/>
      <c r="R89" s="312"/>
    </row>
    <row r="90" spans="1:16" s="216" customFormat="1" ht="18" customHeight="1">
      <c r="A90" s="516"/>
      <c r="B90" s="442" t="s">
        <v>94</v>
      </c>
      <c r="C90" s="269">
        <f>'4 kiad2011'!C77</f>
        <v>150</v>
      </c>
      <c r="D90" s="285">
        <f>C90-H90-I90-J90-K90-L90-M90-N90</f>
        <v>150</v>
      </c>
      <c r="E90" s="298">
        <f>+D90-G90</f>
        <v>150</v>
      </c>
      <c r="F90" s="263"/>
      <c r="G90" s="294">
        <v>0</v>
      </c>
      <c r="H90" s="271">
        <v>0</v>
      </c>
      <c r="I90" s="273">
        <v>0</v>
      </c>
      <c r="J90" s="273">
        <f>+I90-L90-M90</f>
        <v>0</v>
      </c>
      <c r="K90" s="273">
        <v>0</v>
      </c>
      <c r="L90" s="273">
        <v>0</v>
      </c>
      <c r="M90" s="273">
        <v>0</v>
      </c>
      <c r="N90" s="273">
        <v>0</v>
      </c>
      <c r="O90" s="316"/>
      <c r="P90" s="441">
        <v>0</v>
      </c>
    </row>
    <row r="91" spans="1:18" s="296" customFormat="1" ht="18" customHeight="1" thickBot="1">
      <c r="A91" s="552"/>
      <c r="B91" s="462" t="s">
        <v>95</v>
      </c>
      <c r="C91" s="427">
        <f>'4 kiad2011'!C78</f>
        <v>0</v>
      </c>
      <c r="D91" s="455">
        <f>C91-H91-I91-J91-K91-L91-M91-N91</f>
        <v>0</v>
      </c>
      <c r="E91" s="456">
        <f>+D91-G91</f>
        <v>0</v>
      </c>
      <c r="F91" s="457"/>
      <c r="G91" s="458">
        <v>0</v>
      </c>
      <c r="H91" s="459">
        <v>0</v>
      </c>
      <c r="I91" s="460">
        <v>0</v>
      </c>
      <c r="J91" s="460">
        <f>+I91-L91-M91</f>
        <v>0</v>
      </c>
      <c r="K91" s="460">
        <v>0</v>
      </c>
      <c r="L91" s="460">
        <v>0</v>
      </c>
      <c r="M91" s="460">
        <v>0</v>
      </c>
      <c r="N91" s="460">
        <v>0</v>
      </c>
      <c r="O91" s="463"/>
      <c r="P91" s="461">
        <v>0</v>
      </c>
      <c r="Q91" s="312"/>
      <c r="R91" s="312"/>
    </row>
    <row r="92" spans="1:18" s="296" customFormat="1" ht="18" customHeight="1" thickBot="1">
      <c r="A92" s="552"/>
      <c r="B92" s="642" t="s">
        <v>116</v>
      </c>
      <c r="C92" s="643"/>
      <c r="D92" s="643"/>
      <c r="E92" s="643"/>
      <c r="F92" s="643"/>
      <c r="G92" s="643"/>
      <c r="H92" s="643"/>
      <c r="I92" s="643"/>
      <c r="J92" s="643"/>
      <c r="K92" s="643"/>
      <c r="L92" s="643"/>
      <c r="M92" s="643"/>
      <c r="N92" s="643"/>
      <c r="O92" s="644"/>
      <c r="P92" s="555"/>
      <c r="Q92" s="312"/>
      <c r="R92" s="312"/>
    </row>
    <row r="93" spans="1:18" s="296" customFormat="1" ht="18" customHeight="1">
      <c r="A93" s="552"/>
      <c r="B93" s="434" t="s">
        <v>92</v>
      </c>
      <c r="C93" s="418">
        <f>+'4 kiad2011'!C80</f>
        <v>4630</v>
      </c>
      <c r="D93" s="419">
        <f>C93-H93-I93-J93-K93-L93-M93-N93</f>
        <v>4630</v>
      </c>
      <c r="E93" s="435">
        <f>+D93-G93</f>
        <v>4630</v>
      </c>
      <c r="F93" s="436"/>
      <c r="G93" s="437">
        <v>0</v>
      </c>
      <c r="H93" s="436">
        <v>0</v>
      </c>
      <c r="I93" s="438">
        <v>0</v>
      </c>
      <c r="J93" s="438">
        <f>+I93-L93-M93</f>
        <v>0</v>
      </c>
      <c r="K93" s="438">
        <v>0</v>
      </c>
      <c r="L93" s="438">
        <v>0</v>
      </c>
      <c r="M93" s="438">
        <v>0</v>
      </c>
      <c r="N93" s="438">
        <v>0</v>
      </c>
      <c r="O93" s="437">
        <v>0</v>
      </c>
      <c r="P93" s="439">
        <v>0</v>
      </c>
      <c r="Q93" s="312"/>
      <c r="R93" s="312"/>
    </row>
    <row r="94" spans="1:18" s="296" customFormat="1" ht="18" customHeight="1">
      <c r="A94" s="552"/>
      <c r="B94" s="440" t="s">
        <v>93</v>
      </c>
      <c r="C94" s="269">
        <f>'4 kiad2011'!C81</f>
        <v>3758</v>
      </c>
      <c r="D94" s="285">
        <f>C94-H94-I94-J94-K94-L94-M94-N94</f>
        <v>3758</v>
      </c>
      <c r="E94" s="298">
        <f>+D94-G94</f>
        <v>3758</v>
      </c>
      <c r="F94" s="263"/>
      <c r="G94" s="294">
        <v>0</v>
      </c>
      <c r="H94" s="271">
        <v>0</v>
      </c>
      <c r="I94" s="273">
        <v>0</v>
      </c>
      <c r="J94" s="273">
        <f>+I94-L94-M94</f>
        <v>0</v>
      </c>
      <c r="K94" s="273">
        <v>0</v>
      </c>
      <c r="L94" s="273">
        <v>0</v>
      </c>
      <c r="M94" s="273">
        <v>0</v>
      </c>
      <c r="N94" s="273">
        <v>0</v>
      </c>
      <c r="O94" s="274">
        <v>0</v>
      </c>
      <c r="P94" s="441">
        <v>0</v>
      </c>
      <c r="Q94" s="312"/>
      <c r="R94" s="312"/>
    </row>
    <row r="95" spans="1:16" s="216" customFormat="1" ht="18" customHeight="1">
      <c r="A95" s="516"/>
      <c r="B95" s="442" t="s">
        <v>94</v>
      </c>
      <c r="C95" s="269">
        <f>'4 kiad2011'!C82</f>
        <v>3758</v>
      </c>
      <c r="D95" s="285">
        <f>C95-H95-I95-J95-K95-L95-M95-N95</f>
        <v>3758</v>
      </c>
      <c r="E95" s="298">
        <f>+D95-G95</f>
        <v>3758</v>
      </c>
      <c r="F95" s="263"/>
      <c r="G95" s="294">
        <v>0</v>
      </c>
      <c r="H95" s="271">
        <v>0</v>
      </c>
      <c r="I95" s="273">
        <v>0</v>
      </c>
      <c r="J95" s="273">
        <f>+I95-L95-M95</f>
        <v>0</v>
      </c>
      <c r="K95" s="273">
        <v>0</v>
      </c>
      <c r="L95" s="273">
        <v>0</v>
      </c>
      <c r="M95" s="273">
        <v>0</v>
      </c>
      <c r="N95" s="273">
        <v>0</v>
      </c>
      <c r="O95" s="316"/>
      <c r="P95" s="441">
        <v>0</v>
      </c>
    </row>
    <row r="96" spans="1:18" s="296" customFormat="1" ht="18" customHeight="1" thickBot="1">
      <c r="A96" s="552"/>
      <c r="B96" s="462" t="s">
        <v>95</v>
      </c>
      <c r="C96" s="464"/>
      <c r="D96" s="465"/>
      <c r="E96" s="466"/>
      <c r="F96" s="467"/>
      <c r="G96" s="468"/>
      <c r="H96" s="469"/>
      <c r="I96" s="467"/>
      <c r="J96" s="467"/>
      <c r="K96" s="467"/>
      <c r="L96" s="467"/>
      <c r="M96" s="467"/>
      <c r="N96" s="467"/>
      <c r="O96" s="470">
        <f>IF(O94&gt;0,O83/O94,0)</f>
        <v>0</v>
      </c>
      <c r="P96" s="471"/>
      <c r="Q96" s="312"/>
      <c r="R96" s="312"/>
    </row>
    <row r="97" spans="1:18" s="296" customFormat="1" ht="18" customHeight="1" thickBot="1">
      <c r="A97" s="552"/>
      <c r="B97" s="642" t="s">
        <v>117</v>
      </c>
      <c r="C97" s="643"/>
      <c r="D97" s="643"/>
      <c r="E97" s="643"/>
      <c r="F97" s="643"/>
      <c r="G97" s="643"/>
      <c r="H97" s="643"/>
      <c r="I97" s="643"/>
      <c r="J97" s="643"/>
      <c r="K97" s="643"/>
      <c r="L97" s="643"/>
      <c r="M97" s="643"/>
      <c r="N97" s="643"/>
      <c r="O97" s="644"/>
      <c r="P97" s="555"/>
      <c r="Q97" s="312"/>
      <c r="R97" s="312"/>
    </row>
    <row r="98" spans="1:18" s="296" customFormat="1" ht="18" customHeight="1">
      <c r="A98" s="552"/>
      <c r="B98" s="434" t="s">
        <v>92</v>
      </c>
      <c r="C98" s="418">
        <f>+'4 kiad2011'!C85</f>
        <v>8925</v>
      </c>
      <c r="D98" s="419">
        <f>C98-H98-I98-J98-K98-L98-M98-N98</f>
        <v>7425</v>
      </c>
      <c r="E98" s="435">
        <f>+D98-G98</f>
        <v>7425</v>
      </c>
      <c r="F98" s="436"/>
      <c r="G98" s="437">
        <v>0</v>
      </c>
      <c r="H98" s="436">
        <v>1500</v>
      </c>
      <c r="I98" s="438">
        <v>0</v>
      </c>
      <c r="J98" s="438">
        <f>+I98-L98-M98</f>
        <v>0</v>
      </c>
      <c r="K98" s="438">
        <v>0</v>
      </c>
      <c r="L98" s="438">
        <v>0</v>
      </c>
      <c r="M98" s="438">
        <v>0</v>
      </c>
      <c r="N98" s="438">
        <v>0</v>
      </c>
      <c r="O98" s="437">
        <v>0</v>
      </c>
      <c r="P98" s="439">
        <v>0</v>
      </c>
      <c r="Q98" s="312"/>
      <c r="R98" s="312"/>
    </row>
    <row r="99" spans="1:18" s="296" customFormat="1" ht="18" customHeight="1">
      <c r="A99" s="552"/>
      <c r="B99" s="440" t="s">
        <v>93</v>
      </c>
      <c r="C99" s="269">
        <f>'4 kiad2011'!C86</f>
        <v>9738</v>
      </c>
      <c r="D99" s="285">
        <f>C99-H99-I99-J99-K99-L99-M99-N99</f>
        <v>8238</v>
      </c>
      <c r="E99" s="298">
        <f>+D99-G99</f>
        <v>8238</v>
      </c>
      <c r="F99" s="263"/>
      <c r="G99" s="294">
        <v>0</v>
      </c>
      <c r="H99" s="271">
        <v>1500</v>
      </c>
      <c r="I99" s="273">
        <v>0</v>
      </c>
      <c r="J99" s="273">
        <f>+I99-L99-M99</f>
        <v>0</v>
      </c>
      <c r="K99" s="273">
        <v>0</v>
      </c>
      <c r="L99" s="273">
        <v>0</v>
      </c>
      <c r="M99" s="273">
        <v>0</v>
      </c>
      <c r="N99" s="273">
        <v>0</v>
      </c>
      <c r="O99" s="274">
        <v>0</v>
      </c>
      <c r="P99" s="441">
        <v>0</v>
      </c>
      <c r="Q99" s="312"/>
      <c r="R99" s="312"/>
    </row>
    <row r="100" spans="1:16" s="216" customFormat="1" ht="18" customHeight="1">
      <c r="A100" s="516"/>
      <c r="B100" s="442" t="s">
        <v>94</v>
      </c>
      <c r="C100" s="269">
        <f>'4 kiad2011'!C87</f>
        <v>9954</v>
      </c>
      <c r="D100" s="285">
        <f>C100-H100-I100-J100-K100-L100-M100-N100</f>
        <v>8454</v>
      </c>
      <c r="E100" s="298">
        <f>+D100-G100</f>
        <v>8454</v>
      </c>
      <c r="F100" s="263"/>
      <c r="G100" s="294">
        <v>0</v>
      </c>
      <c r="H100" s="271">
        <v>1500</v>
      </c>
      <c r="I100" s="273">
        <v>0</v>
      </c>
      <c r="J100" s="273">
        <f>+I100-L100-M100</f>
        <v>0</v>
      </c>
      <c r="K100" s="273">
        <v>0</v>
      </c>
      <c r="L100" s="273">
        <v>0</v>
      </c>
      <c r="M100" s="273">
        <v>0</v>
      </c>
      <c r="N100" s="273">
        <v>0</v>
      </c>
      <c r="O100" s="316"/>
      <c r="P100" s="441">
        <v>0</v>
      </c>
    </row>
    <row r="101" spans="1:18" s="296" customFormat="1" ht="18" customHeight="1" thickBot="1">
      <c r="A101" s="552"/>
      <c r="B101" s="444" t="s">
        <v>95</v>
      </c>
      <c r="C101" s="300">
        <v>891</v>
      </c>
      <c r="D101" s="301">
        <v>0</v>
      </c>
      <c r="E101" s="302">
        <v>0</v>
      </c>
      <c r="F101" s="317"/>
      <c r="G101" s="304">
        <v>0</v>
      </c>
      <c r="H101" s="445">
        <v>891</v>
      </c>
      <c r="I101" s="317">
        <v>0</v>
      </c>
      <c r="J101" s="317">
        <v>0</v>
      </c>
      <c r="K101" s="317">
        <v>0</v>
      </c>
      <c r="L101" s="317">
        <v>0</v>
      </c>
      <c r="M101" s="317">
        <v>0</v>
      </c>
      <c r="N101" s="317">
        <v>0</v>
      </c>
      <c r="O101" s="446">
        <f>IF(O99&gt;0,O88/O99,0)</f>
        <v>0</v>
      </c>
      <c r="P101" s="443">
        <v>0</v>
      </c>
      <c r="Q101" s="312"/>
      <c r="R101" s="312"/>
    </row>
    <row r="102" spans="1:18" s="296" customFormat="1" ht="18" customHeight="1" thickBot="1">
      <c r="A102" s="552"/>
      <c r="B102" s="645" t="s">
        <v>98</v>
      </c>
      <c r="C102" s="646"/>
      <c r="D102" s="646"/>
      <c r="E102" s="646"/>
      <c r="F102" s="646"/>
      <c r="G102" s="646"/>
      <c r="H102" s="646"/>
      <c r="I102" s="646"/>
      <c r="J102" s="646"/>
      <c r="K102" s="646"/>
      <c r="L102" s="646"/>
      <c r="M102" s="646"/>
      <c r="N102" s="646"/>
      <c r="O102" s="646"/>
      <c r="P102" s="647"/>
      <c r="Q102" s="312"/>
      <c r="R102" s="312"/>
    </row>
    <row r="103" spans="1:18" s="296" customFormat="1" ht="18" customHeight="1">
      <c r="A103" s="552"/>
      <c r="B103" s="258" t="s">
        <v>92</v>
      </c>
      <c r="C103" s="433">
        <v>0</v>
      </c>
      <c r="D103" s="224">
        <v>0</v>
      </c>
      <c r="E103" s="224">
        <v>0</v>
      </c>
      <c r="F103" s="224">
        <v>0</v>
      </c>
      <c r="G103" s="224">
        <v>0</v>
      </c>
      <c r="H103" s="224">
        <v>0</v>
      </c>
      <c r="I103" s="224">
        <v>0</v>
      </c>
      <c r="J103" s="224">
        <v>0</v>
      </c>
      <c r="K103" s="224">
        <v>0</v>
      </c>
      <c r="L103" s="224">
        <v>0</v>
      </c>
      <c r="M103" s="224">
        <v>0</v>
      </c>
      <c r="N103" s="224">
        <v>0</v>
      </c>
      <c r="O103" s="225"/>
      <c r="P103" s="534">
        <v>0</v>
      </c>
      <c r="Q103" s="312"/>
      <c r="R103" s="312"/>
    </row>
    <row r="104" spans="1:18" s="296" customFormat="1" ht="18" customHeight="1">
      <c r="A104" s="552"/>
      <c r="B104" s="234" t="s">
        <v>93</v>
      </c>
      <c r="C104" s="306">
        <v>0</v>
      </c>
      <c r="D104" s="233">
        <v>0</v>
      </c>
      <c r="E104" s="233">
        <v>0</v>
      </c>
      <c r="F104" s="233">
        <v>0</v>
      </c>
      <c r="G104" s="233">
        <v>0</v>
      </c>
      <c r="H104" s="233">
        <v>0</v>
      </c>
      <c r="I104" s="233">
        <v>0</v>
      </c>
      <c r="J104" s="233">
        <v>0</v>
      </c>
      <c r="K104" s="233">
        <v>0</v>
      </c>
      <c r="L104" s="233">
        <v>0</v>
      </c>
      <c r="M104" s="233">
        <v>0</v>
      </c>
      <c r="N104" s="233">
        <v>0</v>
      </c>
      <c r="O104" s="225"/>
      <c r="P104" s="531">
        <v>0</v>
      </c>
      <c r="Q104" s="312"/>
      <c r="R104" s="312"/>
    </row>
    <row r="105" spans="1:18" s="296" customFormat="1" ht="18" customHeight="1">
      <c r="A105" s="552"/>
      <c r="B105" s="234" t="s">
        <v>94</v>
      </c>
      <c r="C105" s="306">
        <v>0</v>
      </c>
      <c r="D105" s="233">
        <v>0</v>
      </c>
      <c r="E105" s="233">
        <v>0</v>
      </c>
      <c r="F105" s="233">
        <v>0</v>
      </c>
      <c r="G105" s="233">
        <v>0</v>
      </c>
      <c r="H105" s="233">
        <v>0</v>
      </c>
      <c r="I105" s="233">
        <v>0</v>
      </c>
      <c r="J105" s="233">
        <v>0</v>
      </c>
      <c r="K105" s="233">
        <v>0</v>
      </c>
      <c r="L105" s="233">
        <v>0</v>
      </c>
      <c r="M105" s="233">
        <v>0</v>
      </c>
      <c r="N105" s="233">
        <v>0</v>
      </c>
      <c r="O105" s="225"/>
      <c r="P105" s="531">
        <v>0</v>
      </c>
      <c r="Q105" s="312"/>
      <c r="R105" s="312"/>
    </row>
    <row r="106" spans="1:18" s="296" customFormat="1" ht="18" customHeight="1" thickBot="1">
      <c r="A106" s="574"/>
      <c r="B106" s="575" t="s">
        <v>95</v>
      </c>
      <c r="C106" s="576">
        <f>D106+H106</f>
        <v>5967</v>
      </c>
      <c r="D106" s="577">
        <f>E106+G106</f>
        <v>5967</v>
      </c>
      <c r="E106" s="578">
        <v>5967</v>
      </c>
      <c r="F106" s="579">
        <v>94</v>
      </c>
      <c r="G106" s="580">
        <v>0</v>
      </c>
      <c r="H106" s="581">
        <v>0</v>
      </c>
      <c r="I106" s="568">
        <v>0</v>
      </c>
      <c r="J106" s="568">
        <v>0</v>
      </c>
      <c r="K106" s="568">
        <v>0</v>
      </c>
      <c r="L106" s="568">
        <v>0</v>
      </c>
      <c r="M106" s="568">
        <v>0</v>
      </c>
      <c r="N106" s="568">
        <v>0</v>
      </c>
      <c r="O106" s="569"/>
      <c r="P106" s="570">
        <v>0</v>
      </c>
      <c r="Q106" s="312"/>
      <c r="R106" s="312"/>
    </row>
    <row r="107" spans="1:16" s="296" customFormat="1" ht="18" customHeight="1">
      <c r="A107" s="630" t="s">
        <v>118</v>
      </c>
      <c r="B107" s="631"/>
      <c r="C107" s="418">
        <f>SUM(E107:N107)</f>
        <v>13843</v>
      </c>
      <c r="D107" s="419">
        <f>+D83+D88+D93+D98+D103</f>
        <v>11943</v>
      </c>
      <c r="E107" s="419">
        <f aca="true" t="shared" si="6" ref="E107:O107">+E83+E88+E93+E98+E103</f>
        <v>11943</v>
      </c>
      <c r="F107" s="419">
        <f t="shared" si="6"/>
        <v>0</v>
      </c>
      <c r="G107" s="419">
        <f t="shared" si="6"/>
        <v>0</v>
      </c>
      <c r="H107" s="419">
        <f t="shared" si="6"/>
        <v>1900</v>
      </c>
      <c r="I107" s="419">
        <f t="shared" si="6"/>
        <v>0</v>
      </c>
      <c r="J107" s="419">
        <f t="shared" si="6"/>
        <v>0</v>
      </c>
      <c r="K107" s="419">
        <f t="shared" si="6"/>
        <v>0</v>
      </c>
      <c r="L107" s="419">
        <f t="shared" si="6"/>
        <v>0</v>
      </c>
      <c r="M107" s="419">
        <f t="shared" si="6"/>
        <v>0</v>
      </c>
      <c r="N107" s="419">
        <f t="shared" si="6"/>
        <v>0</v>
      </c>
      <c r="O107" s="419">
        <f t="shared" si="6"/>
        <v>0</v>
      </c>
      <c r="P107" s="439">
        <f>+P83+P88+P93+P98</f>
        <v>0</v>
      </c>
    </row>
    <row r="108" spans="1:16" s="296" customFormat="1" ht="18" customHeight="1">
      <c r="A108" s="615" t="s">
        <v>119</v>
      </c>
      <c r="B108" s="616"/>
      <c r="C108" s="269">
        <f>SUM(E108:N108)</f>
        <v>13646</v>
      </c>
      <c r="D108" s="285">
        <f>+D84+D89+D94+D99+D104</f>
        <v>11646</v>
      </c>
      <c r="E108" s="285">
        <f aca="true" t="shared" si="7" ref="E108:O108">+E84+E89+E94+E99+E104</f>
        <v>11646</v>
      </c>
      <c r="F108" s="285">
        <f t="shared" si="7"/>
        <v>0</v>
      </c>
      <c r="G108" s="285">
        <f t="shared" si="7"/>
        <v>0</v>
      </c>
      <c r="H108" s="285">
        <f t="shared" si="7"/>
        <v>2000</v>
      </c>
      <c r="I108" s="285">
        <f t="shared" si="7"/>
        <v>0</v>
      </c>
      <c r="J108" s="285">
        <f t="shared" si="7"/>
        <v>0</v>
      </c>
      <c r="K108" s="285">
        <f t="shared" si="7"/>
        <v>0</v>
      </c>
      <c r="L108" s="285">
        <f t="shared" si="7"/>
        <v>0</v>
      </c>
      <c r="M108" s="285">
        <f t="shared" si="7"/>
        <v>0</v>
      </c>
      <c r="N108" s="285">
        <f t="shared" si="7"/>
        <v>0</v>
      </c>
      <c r="O108" s="285">
        <f t="shared" si="7"/>
        <v>0</v>
      </c>
      <c r="P108" s="441">
        <f>+P84+P89+P94+P99</f>
        <v>0</v>
      </c>
    </row>
    <row r="109" spans="1:16" s="296" customFormat="1" ht="18" customHeight="1">
      <c r="A109" s="615" t="s">
        <v>120</v>
      </c>
      <c r="B109" s="616"/>
      <c r="C109" s="269">
        <f>SUM(E109:N109)</f>
        <v>13862</v>
      </c>
      <c r="D109" s="285">
        <f>+D85+D90+D95+D100+D105</f>
        <v>11862</v>
      </c>
      <c r="E109" s="285">
        <f aca="true" t="shared" si="8" ref="E109:O110">+E85+E90+E95+E100+E105</f>
        <v>11862</v>
      </c>
      <c r="F109" s="285">
        <f t="shared" si="8"/>
        <v>0</v>
      </c>
      <c r="G109" s="285">
        <f t="shared" si="8"/>
        <v>0</v>
      </c>
      <c r="H109" s="285">
        <f t="shared" si="8"/>
        <v>2000</v>
      </c>
      <c r="I109" s="285">
        <f t="shared" si="8"/>
        <v>0</v>
      </c>
      <c r="J109" s="285">
        <f t="shared" si="8"/>
        <v>0</v>
      </c>
      <c r="K109" s="285">
        <f t="shared" si="8"/>
        <v>0</v>
      </c>
      <c r="L109" s="285">
        <f t="shared" si="8"/>
        <v>0</v>
      </c>
      <c r="M109" s="285">
        <f t="shared" si="8"/>
        <v>0</v>
      </c>
      <c r="N109" s="285">
        <f t="shared" si="8"/>
        <v>0</v>
      </c>
      <c r="O109" s="285">
        <f t="shared" si="8"/>
        <v>0</v>
      </c>
      <c r="P109" s="441">
        <f>+P85+P90+P95+P100</f>
        <v>0</v>
      </c>
    </row>
    <row r="110" spans="1:16" s="296" customFormat="1" ht="18" customHeight="1" thickBot="1">
      <c r="A110" s="638" t="s">
        <v>95</v>
      </c>
      <c r="B110" s="639"/>
      <c r="C110" s="427">
        <f>E110+H110</f>
        <v>7170</v>
      </c>
      <c r="D110" s="455">
        <f>+D86+D91+D96+D101+D106</f>
        <v>5967</v>
      </c>
      <c r="E110" s="455">
        <f t="shared" si="8"/>
        <v>5967</v>
      </c>
      <c r="F110" s="455">
        <f t="shared" si="8"/>
        <v>94</v>
      </c>
      <c r="G110" s="455">
        <f t="shared" si="8"/>
        <v>0</v>
      </c>
      <c r="H110" s="455">
        <f t="shared" si="8"/>
        <v>1203</v>
      </c>
      <c r="I110" s="455">
        <f t="shared" si="8"/>
        <v>0</v>
      </c>
      <c r="J110" s="455">
        <f t="shared" si="8"/>
        <v>0</v>
      </c>
      <c r="K110" s="455">
        <f t="shared" si="8"/>
        <v>0</v>
      </c>
      <c r="L110" s="455">
        <f t="shared" si="8"/>
        <v>0</v>
      </c>
      <c r="M110" s="455">
        <f t="shared" si="8"/>
        <v>0</v>
      </c>
      <c r="N110" s="455">
        <f t="shared" si="8"/>
        <v>0</v>
      </c>
      <c r="O110" s="455">
        <f t="shared" si="8"/>
        <v>0</v>
      </c>
      <c r="P110" s="461">
        <f>+P86+P91+P96+P101</f>
        <v>0</v>
      </c>
    </row>
    <row r="111" spans="1:16" s="296" customFormat="1" ht="6.75" customHeight="1" thickBot="1">
      <c r="A111" s="535"/>
      <c r="B111" s="319"/>
      <c r="C111" s="50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295"/>
      <c r="P111" s="556"/>
    </row>
    <row r="112" spans="1:16" s="296" customFormat="1" ht="20.25" customHeight="1">
      <c r="A112" s="640" t="s">
        <v>121</v>
      </c>
      <c r="B112" s="641"/>
      <c r="C112" s="418">
        <f>SUM(E112:N112)</f>
        <v>191316.3333333333</v>
      </c>
      <c r="D112" s="419">
        <f aca="true" t="shared" si="9" ref="D112:N112">+D27+D77+D107</f>
        <v>166484</v>
      </c>
      <c r="E112" s="435">
        <f t="shared" si="9"/>
        <v>84507</v>
      </c>
      <c r="F112" s="438">
        <f t="shared" si="9"/>
        <v>472.33333333333326</v>
      </c>
      <c r="G112" s="472">
        <f t="shared" si="9"/>
        <v>81977</v>
      </c>
      <c r="H112" s="436">
        <f t="shared" si="9"/>
        <v>24360</v>
      </c>
      <c r="I112" s="438">
        <f t="shared" si="9"/>
        <v>0</v>
      </c>
      <c r="J112" s="438">
        <f t="shared" si="9"/>
        <v>0</v>
      </c>
      <c r="K112" s="438">
        <f t="shared" si="9"/>
        <v>0</v>
      </c>
      <c r="L112" s="438">
        <f t="shared" si="9"/>
        <v>0</v>
      </c>
      <c r="M112" s="438">
        <f t="shared" si="9"/>
        <v>0</v>
      </c>
      <c r="N112" s="438">
        <f t="shared" si="9"/>
        <v>0</v>
      </c>
      <c r="O112" s="473"/>
      <c r="P112" s="439">
        <f>+P27+P77+P107</f>
        <v>0</v>
      </c>
    </row>
    <row r="113" spans="1:16" s="296" customFormat="1" ht="20.25" customHeight="1">
      <c r="A113" s="632" t="s">
        <v>122</v>
      </c>
      <c r="B113" s="633"/>
      <c r="C113" s="269">
        <f>SUM(E113:N113)</f>
        <v>192196.52866666668</v>
      </c>
      <c r="D113" s="285">
        <f aca="true" t="shared" si="10" ref="D113:N113">+D28+D78+D108</f>
        <v>170075.04200000002</v>
      </c>
      <c r="E113" s="298">
        <f t="shared" si="10"/>
        <v>89634.952</v>
      </c>
      <c r="F113" s="273">
        <f t="shared" si="10"/>
        <v>437.66666666666663</v>
      </c>
      <c r="G113" s="299">
        <f t="shared" si="10"/>
        <v>80440</v>
      </c>
      <c r="H113" s="271">
        <f t="shared" si="10"/>
        <v>21683.91</v>
      </c>
      <c r="I113" s="273">
        <f t="shared" si="10"/>
        <v>0</v>
      </c>
      <c r="J113" s="273">
        <f t="shared" si="10"/>
        <v>0</v>
      </c>
      <c r="K113" s="273">
        <f t="shared" si="10"/>
        <v>0</v>
      </c>
      <c r="L113" s="273">
        <f t="shared" si="10"/>
        <v>0</v>
      </c>
      <c r="M113" s="273">
        <f t="shared" si="10"/>
        <v>0</v>
      </c>
      <c r="N113" s="273">
        <f t="shared" si="10"/>
        <v>0</v>
      </c>
      <c r="O113" s="295"/>
      <c r="P113" s="441">
        <f>+P28+P78+P108</f>
        <v>0</v>
      </c>
    </row>
    <row r="114" spans="1:16" s="296" customFormat="1" ht="20.25" customHeight="1">
      <c r="A114" s="632" t="s">
        <v>123</v>
      </c>
      <c r="B114" s="633"/>
      <c r="C114" s="269">
        <f>SUM(E114:N114)</f>
        <v>198239.52866666668</v>
      </c>
      <c r="D114" s="285">
        <f aca="true" t="shared" si="11" ref="D114:N114">+D29+D79+D109</f>
        <v>175618.04200000002</v>
      </c>
      <c r="E114" s="298">
        <f t="shared" si="11"/>
        <v>95177.952</v>
      </c>
      <c r="F114" s="273">
        <f t="shared" si="11"/>
        <v>437.66666666666663</v>
      </c>
      <c r="G114" s="299">
        <f t="shared" si="11"/>
        <v>80440</v>
      </c>
      <c r="H114" s="271">
        <f t="shared" si="11"/>
        <v>21683.91</v>
      </c>
      <c r="I114" s="273">
        <f t="shared" si="11"/>
        <v>0</v>
      </c>
      <c r="J114" s="273">
        <f t="shared" si="11"/>
        <v>0</v>
      </c>
      <c r="K114" s="273">
        <f t="shared" si="11"/>
        <v>0</v>
      </c>
      <c r="L114" s="273">
        <f t="shared" si="11"/>
        <v>500</v>
      </c>
      <c r="M114" s="273">
        <f t="shared" si="11"/>
        <v>0</v>
      </c>
      <c r="N114" s="273">
        <f t="shared" si="11"/>
        <v>0</v>
      </c>
      <c r="O114" s="295"/>
      <c r="P114" s="441">
        <f>+P29+P79+P109</f>
        <v>0</v>
      </c>
    </row>
    <row r="115" spans="1:16" s="296" customFormat="1" ht="20.25" customHeight="1" thickBot="1">
      <c r="A115" s="621" t="s">
        <v>95</v>
      </c>
      <c r="B115" s="622"/>
      <c r="C115" s="310">
        <f>D115+H115+L115+P115</f>
        <v>102938</v>
      </c>
      <c r="D115" s="285">
        <f>+D30+D80+D110</f>
        <v>87282</v>
      </c>
      <c r="E115" s="298">
        <f>+E30+E80+E110</f>
        <v>87282</v>
      </c>
      <c r="F115" s="280">
        <f>+F72+F77+F81+F86+F91+F96+F101+F111</f>
        <v>472.33333333333326</v>
      </c>
      <c r="G115" s="299">
        <f aca="true" t="shared" si="12" ref="G115:N115">+G30+G80+G110</f>
        <v>0</v>
      </c>
      <c r="H115" s="298">
        <f t="shared" si="12"/>
        <v>15127</v>
      </c>
      <c r="I115" s="273">
        <f t="shared" si="12"/>
        <v>0</v>
      </c>
      <c r="J115" s="273">
        <f t="shared" si="12"/>
        <v>0</v>
      </c>
      <c r="K115" s="273">
        <f t="shared" si="12"/>
        <v>0</v>
      </c>
      <c r="L115" s="273">
        <f t="shared" si="12"/>
        <v>500</v>
      </c>
      <c r="M115" s="273">
        <f t="shared" si="12"/>
        <v>0</v>
      </c>
      <c r="N115" s="273">
        <f t="shared" si="12"/>
        <v>0</v>
      </c>
      <c r="O115" s="295"/>
      <c r="P115" s="441">
        <f>+P30+P80+P110</f>
        <v>29</v>
      </c>
    </row>
    <row r="116" spans="1:16" s="296" customFormat="1" ht="6.75" customHeight="1" thickBot="1">
      <c r="A116" s="474"/>
      <c r="B116" s="475"/>
      <c r="C116" s="476"/>
      <c r="D116" s="477"/>
      <c r="E116" s="477"/>
      <c r="F116" s="477"/>
      <c r="G116" s="477"/>
      <c r="H116" s="477"/>
      <c r="I116" s="477"/>
      <c r="J116" s="477"/>
      <c r="K116" s="477"/>
      <c r="L116" s="477"/>
      <c r="M116" s="477"/>
      <c r="N116" s="477"/>
      <c r="O116" s="478"/>
      <c r="P116" s="479"/>
    </row>
    <row r="117" spans="1:16" s="296" customFormat="1" ht="26.25" customHeight="1" thickBot="1">
      <c r="A117" s="634" t="s">
        <v>124</v>
      </c>
      <c r="B117" s="635"/>
      <c r="C117" s="635"/>
      <c r="D117" s="635"/>
      <c r="E117" s="635"/>
      <c r="F117" s="635"/>
      <c r="G117" s="635"/>
      <c r="H117" s="635"/>
      <c r="I117" s="635"/>
      <c r="J117" s="635"/>
      <c r="K117" s="635"/>
      <c r="L117" s="635"/>
      <c r="M117" s="635"/>
      <c r="N117" s="635"/>
      <c r="O117" s="635"/>
      <c r="P117" s="424"/>
    </row>
    <row r="118" spans="1:18" s="296" customFormat="1" ht="18" customHeight="1" thickBot="1">
      <c r="A118" s="554"/>
      <c r="B118" s="320" t="s">
        <v>125</v>
      </c>
      <c r="C118" s="321"/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2"/>
      <c r="P118" s="557"/>
      <c r="Q118" s="312"/>
      <c r="R118" s="312"/>
    </row>
    <row r="119" spans="1:18" s="296" customFormat="1" ht="18" customHeight="1">
      <c r="A119" s="552"/>
      <c r="B119" s="291" t="s">
        <v>92</v>
      </c>
      <c r="C119" s="261">
        <f>+'4 kiad2011'!C101</f>
        <v>28336</v>
      </c>
      <c r="D119" s="292">
        <f>C119-H119-I119-J119-K119-L119-M119-N119</f>
        <v>28336</v>
      </c>
      <c r="E119" s="293">
        <f>+D119-G119</f>
        <v>28336</v>
      </c>
      <c r="F119" s="263"/>
      <c r="G119" s="294">
        <v>0</v>
      </c>
      <c r="H119" s="263"/>
      <c r="I119" s="265">
        <v>0</v>
      </c>
      <c r="J119" s="265">
        <f>+I119-L119-M119</f>
        <v>0</v>
      </c>
      <c r="K119" s="265">
        <v>0</v>
      </c>
      <c r="L119" s="265">
        <v>0</v>
      </c>
      <c r="M119" s="265">
        <v>0</v>
      </c>
      <c r="N119" s="265">
        <v>0</v>
      </c>
      <c r="O119" s="294">
        <v>0</v>
      </c>
      <c r="P119" s="454">
        <v>0</v>
      </c>
      <c r="Q119" s="312"/>
      <c r="R119" s="312"/>
    </row>
    <row r="120" spans="1:18" s="296" customFormat="1" ht="18" customHeight="1">
      <c r="A120" s="552"/>
      <c r="B120" s="297" t="s">
        <v>93</v>
      </c>
      <c r="C120" s="269">
        <f>+'4 kiad2011'!C102</f>
        <v>28166.351400000003</v>
      </c>
      <c r="D120" s="285">
        <f>C120-H120-I120-J120-K120-L120-M120-N120</f>
        <v>28166.351400000003</v>
      </c>
      <c r="E120" s="298">
        <f>+D120-G120</f>
        <v>28166.351400000003</v>
      </c>
      <c r="F120" s="263"/>
      <c r="G120" s="294">
        <v>0</v>
      </c>
      <c r="H120" s="271"/>
      <c r="I120" s="273">
        <v>0</v>
      </c>
      <c r="J120" s="273">
        <f>+I120-L120-M120</f>
        <v>0</v>
      </c>
      <c r="K120" s="273">
        <v>0</v>
      </c>
      <c r="L120" s="273">
        <v>0</v>
      </c>
      <c r="M120" s="273">
        <v>0</v>
      </c>
      <c r="N120" s="273">
        <v>0</v>
      </c>
      <c r="O120" s="274">
        <v>0</v>
      </c>
      <c r="P120" s="441">
        <v>0</v>
      </c>
      <c r="Q120" s="312"/>
      <c r="R120" s="312"/>
    </row>
    <row r="121" spans="1:16" s="216" customFormat="1" ht="18" customHeight="1">
      <c r="A121" s="516"/>
      <c r="B121" s="234" t="s">
        <v>94</v>
      </c>
      <c r="C121" s="269">
        <f>+'4 kiad2011'!C103</f>
        <v>28166.351400000003</v>
      </c>
      <c r="D121" s="285">
        <f>C121-H121-I121-J121-K121-L121-M121-N121</f>
        <v>28166.351400000003</v>
      </c>
      <c r="E121" s="298">
        <f>+D121-G121</f>
        <v>28166.351400000003</v>
      </c>
      <c r="F121" s="263"/>
      <c r="G121" s="294">
        <v>0</v>
      </c>
      <c r="H121" s="271"/>
      <c r="I121" s="273">
        <v>0</v>
      </c>
      <c r="J121" s="273">
        <f>+I121-L121-M121</f>
        <v>0</v>
      </c>
      <c r="K121" s="273">
        <v>0</v>
      </c>
      <c r="L121" s="273">
        <v>0</v>
      </c>
      <c r="M121" s="273">
        <v>0</v>
      </c>
      <c r="N121" s="273">
        <v>0</v>
      </c>
      <c r="O121" s="316"/>
      <c r="P121" s="441">
        <v>0</v>
      </c>
    </row>
    <row r="122" spans="1:18" s="296" customFormat="1" ht="18" customHeight="1">
      <c r="A122" s="552"/>
      <c r="B122" s="235" t="s">
        <v>95</v>
      </c>
      <c r="C122" s="269">
        <v>0</v>
      </c>
      <c r="D122" s="285">
        <v>0</v>
      </c>
      <c r="E122" s="298">
        <v>0</v>
      </c>
      <c r="F122" s="263"/>
      <c r="G122" s="294">
        <v>0</v>
      </c>
      <c r="H122" s="271"/>
      <c r="I122" s="273">
        <v>0</v>
      </c>
      <c r="J122" s="273">
        <f>+I122-L122-M122</f>
        <v>0</v>
      </c>
      <c r="K122" s="273">
        <v>0</v>
      </c>
      <c r="L122" s="273">
        <v>0</v>
      </c>
      <c r="M122" s="273">
        <v>0</v>
      </c>
      <c r="N122" s="273">
        <v>0</v>
      </c>
      <c r="O122" s="316"/>
      <c r="P122" s="441">
        <v>0</v>
      </c>
      <c r="Q122" s="312"/>
      <c r="R122" s="312"/>
    </row>
    <row r="123" spans="1:18" s="296" customFormat="1" ht="18" customHeight="1">
      <c r="A123" s="552"/>
      <c r="B123" s="636" t="s">
        <v>126</v>
      </c>
      <c r="C123" s="636"/>
      <c r="D123" s="636"/>
      <c r="E123" s="636"/>
      <c r="F123" s="636"/>
      <c r="G123" s="636"/>
      <c r="H123" s="636"/>
      <c r="I123" s="636"/>
      <c r="J123" s="636"/>
      <c r="K123" s="636"/>
      <c r="L123" s="636"/>
      <c r="M123" s="636"/>
      <c r="N123" s="636"/>
      <c r="O123" s="636"/>
      <c r="P123" s="637"/>
      <c r="Q123" s="312"/>
      <c r="R123" s="312"/>
    </row>
    <row r="124" spans="1:18" s="296" customFormat="1" ht="18" customHeight="1">
      <c r="A124" s="552"/>
      <c r="B124" s="291" t="s">
        <v>92</v>
      </c>
      <c r="C124" s="261">
        <f>+'4 kiad2011'!C106</f>
        <v>58045</v>
      </c>
      <c r="D124" s="292">
        <f>C124-H124-I124-J124-K124-L124-M124-N124</f>
        <v>58045</v>
      </c>
      <c r="E124" s="293">
        <f>+D124-G124</f>
        <v>58045</v>
      </c>
      <c r="F124" s="263"/>
      <c r="G124" s="294">
        <v>0</v>
      </c>
      <c r="H124" s="263">
        <v>0</v>
      </c>
      <c r="I124" s="265">
        <v>0</v>
      </c>
      <c r="J124" s="265">
        <f>+I124-L124-M124</f>
        <v>0</v>
      </c>
      <c r="K124" s="265">
        <v>0</v>
      </c>
      <c r="L124" s="265">
        <v>0</v>
      </c>
      <c r="M124" s="265">
        <v>0</v>
      </c>
      <c r="N124" s="265">
        <v>0</v>
      </c>
      <c r="O124" s="294">
        <v>0</v>
      </c>
      <c r="P124" s="454">
        <v>0</v>
      </c>
      <c r="Q124" s="312"/>
      <c r="R124" s="312"/>
    </row>
    <row r="125" spans="1:18" s="296" customFormat="1" ht="18" customHeight="1">
      <c r="A125" s="552"/>
      <c r="B125" s="297" t="s">
        <v>93</v>
      </c>
      <c r="C125" s="269">
        <f>+'4 kiad2011'!C107</f>
        <v>70597.897944</v>
      </c>
      <c r="D125" s="285">
        <f>C125-H125-I125-J125-K125-L125-M125-N125</f>
        <v>70597.897944</v>
      </c>
      <c r="E125" s="298">
        <f>+D125-G125</f>
        <v>70597.897944</v>
      </c>
      <c r="F125" s="263"/>
      <c r="G125" s="294">
        <v>0</v>
      </c>
      <c r="H125" s="271">
        <v>0</v>
      </c>
      <c r="I125" s="273">
        <v>0</v>
      </c>
      <c r="J125" s="273">
        <f>+I125-L125-M125</f>
        <v>0</v>
      </c>
      <c r="K125" s="273">
        <v>0</v>
      </c>
      <c r="L125" s="273">
        <v>0</v>
      </c>
      <c r="M125" s="273">
        <v>0</v>
      </c>
      <c r="N125" s="273">
        <v>0</v>
      </c>
      <c r="O125" s="274">
        <v>0</v>
      </c>
      <c r="P125" s="441">
        <v>0</v>
      </c>
      <c r="Q125" s="312"/>
      <c r="R125" s="312"/>
    </row>
    <row r="126" spans="1:16" s="216" customFormat="1" ht="18" customHeight="1">
      <c r="A126" s="516"/>
      <c r="B126" s="234" t="s">
        <v>94</v>
      </c>
      <c r="C126" s="269">
        <f>+'4 kiad2011'!C108</f>
        <v>71189.897944</v>
      </c>
      <c r="D126" s="285">
        <f>C126-H126-I126-J126-K126-L126-M126-N126</f>
        <v>65727.897944</v>
      </c>
      <c r="E126" s="298">
        <f>+D126-G126</f>
        <v>65727.897944</v>
      </c>
      <c r="F126" s="263"/>
      <c r="G126" s="294">
        <v>0</v>
      </c>
      <c r="H126" s="271">
        <v>5462</v>
      </c>
      <c r="I126" s="273">
        <v>0</v>
      </c>
      <c r="J126" s="273">
        <f>+I126-L126-M126</f>
        <v>0</v>
      </c>
      <c r="K126" s="273">
        <v>0</v>
      </c>
      <c r="L126" s="273">
        <v>0</v>
      </c>
      <c r="M126" s="273">
        <v>0</v>
      </c>
      <c r="N126" s="273">
        <v>0</v>
      </c>
      <c r="O126" s="316"/>
      <c r="P126" s="441">
        <v>0</v>
      </c>
    </row>
    <row r="127" spans="1:18" s="296" customFormat="1" ht="18" customHeight="1" thickBot="1">
      <c r="A127" s="552"/>
      <c r="B127" s="235" t="s">
        <v>95</v>
      </c>
      <c r="C127" s="380">
        <f>H127</f>
        <v>263</v>
      </c>
      <c r="D127" s="562">
        <v>0</v>
      </c>
      <c r="E127" s="381">
        <f>+D127-G127</f>
        <v>0</v>
      </c>
      <c r="F127" s="396"/>
      <c r="G127" s="582">
        <v>0</v>
      </c>
      <c r="H127" s="275">
        <v>263</v>
      </c>
      <c r="I127" s="382">
        <v>0</v>
      </c>
      <c r="J127" s="382">
        <f>+I127-L127-M127</f>
        <v>0</v>
      </c>
      <c r="K127" s="382">
        <v>0</v>
      </c>
      <c r="L127" s="382">
        <v>0</v>
      </c>
      <c r="M127" s="382">
        <v>0</v>
      </c>
      <c r="N127" s="382">
        <v>0</v>
      </c>
      <c r="O127" s="316"/>
      <c r="P127" s="583">
        <v>0</v>
      </c>
      <c r="Q127" s="312"/>
      <c r="R127" s="312"/>
    </row>
    <row r="128" spans="1:18" s="296" customFormat="1" ht="18" customHeight="1" thickBot="1">
      <c r="A128" s="552"/>
      <c r="B128" s="623" t="s">
        <v>127</v>
      </c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5"/>
      <c r="Q128" s="312"/>
      <c r="R128" s="312"/>
    </row>
    <row r="129" spans="1:18" s="296" customFormat="1" ht="18" customHeight="1">
      <c r="A129" s="552"/>
      <c r="B129" s="480" t="s">
        <v>92</v>
      </c>
      <c r="C129" s="261">
        <f>+'4 kiad2011'!C111</f>
        <v>5618</v>
      </c>
      <c r="D129" s="292">
        <f>C129-H129-I129-J129-K129-L129-M129-N129</f>
        <v>5618</v>
      </c>
      <c r="E129" s="293">
        <f>+D129-G129</f>
        <v>5618</v>
      </c>
      <c r="F129" s="263"/>
      <c r="G129" s="294">
        <v>0</v>
      </c>
      <c r="H129" s="263">
        <v>0</v>
      </c>
      <c r="I129" s="265">
        <v>0</v>
      </c>
      <c r="J129" s="265">
        <f>+I129-L129-M129</f>
        <v>0</v>
      </c>
      <c r="K129" s="265">
        <v>0</v>
      </c>
      <c r="L129" s="265">
        <v>0</v>
      </c>
      <c r="M129" s="265">
        <v>0</v>
      </c>
      <c r="N129" s="265">
        <v>0</v>
      </c>
      <c r="O129" s="294">
        <v>0</v>
      </c>
      <c r="P129" s="454">
        <v>0</v>
      </c>
      <c r="Q129" s="312"/>
      <c r="R129" s="312"/>
    </row>
    <row r="130" spans="1:18" s="296" customFormat="1" ht="18" customHeight="1">
      <c r="A130" s="552"/>
      <c r="B130" s="440" t="s">
        <v>93</v>
      </c>
      <c r="C130" s="269">
        <f>+'4 kiad2011'!C112</f>
        <v>6663.964</v>
      </c>
      <c r="D130" s="285">
        <f>C130-H130-I130-J130-K130-L130-M130-N130</f>
        <v>6663.964</v>
      </c>
      <c r="E130" s="298">
        <f>+D130-G130</f>
        <v>6663.964</v>
      </c>
      <c r="F130" s="263"/>
      <c r="G130" s="294">
        <v>0</v>
      </c>
      <c r="H130" s="271">
        <v>0</v>
      </c>
      <c r="I130" s="273">
        <v>0</v>
      </c>
      <c r="J130" s="273">
        <f>+I130-L130-M130</f>
        <v>0</v>
      </c>
      <c r="K130" s="273">
        <v>0</v>
      </c>
      <c r="L130" s="273">
        <v>0</v>
      </c>
      <c r="M130" s="273">
        <v>0</v>
      </c>
      <c r="N130" s="273">
        <v>0</v>
      </c>
      <c r="O130" s="274">
        <v>0</v>
      </c>
      <c r="P130" s="441">
        <v>0</v>
      </c>
      <c r="Q130" s="312"/>
      <c r="R130" s="312"/>
    </row>
    <row r="131" spans="1:16" s="216" customFormat="1" ht="18" customHeight="1">
      <c r="A131" s="516"/>
      <c r="B131" s="442" t="s">
        <v>94</v>
      </c>
      <c r="C131" s="269">
        <f>+'4 kiad2011'!C113</f>
        <v>6745.964</v>
      </c>
      <c r="D131" s="285">
        <f>C131-H131-I131-J131-K131-L131-M131-N131</f>
        <v>6745.964</v>
      </c>
      <c r="E131" s="298">
        <f>+D131-G131</f>
        <v>6745.964</v>
      </c>
      <c r="F131" s="263"/>
      <c r="G131" s="294">
        <v>0</v>
      </c>
      <c r="H131" s="271">
        <v>0</v>
      </c>
      <c r="I131" s="273">
        <v>0</v>
      </c>
      <c r="J131" s="273">
        <f>+I131-L131-M131</f>
        <v>0</v>
      </c>
      <c r="K131" s="273">
        <v>0</v>
      </c>
      <c r="L131" s="273">
        <v>0</v>
      </c>
      <c r="M131" s="273">
        <v>0</v>
      </c>
      <c r="N131" s="273">
        <v>0</v>
      </c>
      <c r="O131" s="316"/>
      <c r="P131" s="441">
        <v>0</v>
      </c>
    </row>
    <row r="132" spans="1:18" s="296" customFormat="1" ht="18" customHeight="1" thickBot="1">
      <c r="A132" s="552"/>
      <c r="B132" s="462" t="s">
        <v>95</v>
      </c>
      <c r="C132" s="427">
        <v>0</v>
      </c>
      <c r="D132" s="455">
        <v>0</v>
      </c>
      <c r="E132" s="456">
        <v>0</v>
      </c>
      <c r="F132" s="457"/>
      <c r="G132" s="458">
        <v>0</v>
      </c>
      <c r="H132" s="459">
        <v>0</v>
      </c>
      <c r="I132" s="460">
        <v>0</v>
      </c>
      <c r="J132" s="460">
        <f>+I132-L132-M132</f>
        <v>0</v>
      </c>
      <c r="K132" s="460">
        <v>0</v>
      </c>
      <c r="L132" s="460">
        <v>0</v>
      </c>
      <c r="M132" s="460">
        <v>0</v>
      </c>
      <c r="N132" s="460">
        <v>0</v>
      </c>
      <c r="O132" s="463"/>
      <c r="P132" s="461">
        <v>0</v>
      </c>
      <c r="Q132" s="312"/>
      <c r="R132" s="312"/>
    </row>
    <row r="133" spans="1:18" s="296" customFormat="1" ht="18" customHeight="1" thickBot="1">
      <c r="A133" s="552"/>
      <c r="B133" s="626" t="s">
        <v>98</v>
      </c>
      <c r="C133" s="626"/>
      <c r="D133" s="626"/>
      <c r="E133" s="626"/>
      <c r="F133" s="626"/>
      <c r="G133" s="626"/>
      <c r="H133" s="626"/>
      <c r="I133" s="626"/>
      <c r="J133" s="626"/>
      <c r="K133" s="626"/>
      <c r="L133" s="626"/>
      <c r="M133" s="626"/>
      <c r="N133" s="626"/>
      <c r="O133" s="626"/>
      <c r="P133" s="627"/>
      <c r="Q133" s="312"/>
      <c r="R133" s="312"/>
    </row>
    <row r="134" spans="1:18" s="296" customFormat="1" ht="18" customHeight="1">
      <c r="A134" s="552"/>
      <c r="B134" s="258" t="s">
        <v>92</v>
      </c>
      <c r="C134" s="305">
        <v>0</v>
      </c>
      <c r="D134" s="245">
        <v>0</v>
      </c>
      <c r="E134" s="245">
        <v>0</v>
      </c>
      <c r="F134" s="245">
        <v>0</v>
      </c>
      <c r="G134" s="245">
        <v>0</v>
      </c>
      <c r="H134" s="245">
        <v>0</v>
      </c>
      <c r="I134" s="245">
        <v>0</v>
      </c>
      <c r="J134" s="245">
        <v>0</v>
      </c>
      <c r="K134" s="245">
        <v>0</v>
      </c>
      <c r="L134" s="245">
        <v>0</v>
      </c>
      <c r="M134" s="245">
        <v>0</v>
      </c>
      <c r="N134" s="245">
        <v>0</v>
      </c>
      <c r="O134" s="247"/>
      <c r="P134" s="530">
        <v>0</v>
      </c>
      <c r="Q134" s="312"/>
      <c r="R134" s="312"/>
    </row>
    <row r="135" spans="1:18" s="296" customFormat="1" ht="18" customHeight="1">
      <c r="A135" s="552"/>
      <c r="B135" s="234" t="s">
        <v>93</v>
      </c>
      <c r="C135" s="306">
        <v>0</v>
      </c>
      <c r="D135" s="233">
        <v>0</v>
      </c>
      <c r="E135" s="233">
        <v>0</v>
      </c>
      <c r="F135" s="233">
        <v>0</v>
      </c>
      <c r="G135" s="233">
        <v>0</v>
      </c>
      <c r="H135" s="233">
        <v>0</v>
      </c>
      <c r="I135" s="233">
        <v>0</v>
      </c>
      <c r="J135" s="233">
        <v>0</v>
      </c>
      <c r="K135" s="233">
        <v>0</v>
      </c>
      <c r="L135" s="233">
        <v>0</v>
      </c>
      <c r="M135" s="233">
        <v>0</v>
      </c>
      <c r="N135" s="233">
        <v>0</v>
      </c>
      <c r="O135" s="225"/>
      <c r="P135" s="531">
        <v>0</v>
      </c>
      <c r="Q135" s="312"/>
      <c r="R135" s="312"/>
    </row>
    <row r="136" spans="1:18" s="296" customFormat="1" ht="18" customHeight="1">
      <c r="A136" s="552"/>
      <c r="B136" s="234" t="s">
        <v>94</v>
      </c>
      <c r="C136" s="306">
        <v>0</v>
      </c>
      <c r="D136" s="233">
        <v>0</v>
      </c>
      <c r="E136" s="233">
        <v>0</v>
      </c>
      <c r="F136" s="233">
        <v>0</v>
      </c>
      <c r="G136" s="233">
        <v>0</v>
      </c>
      <c r="H136" s="233">
        <v>0</v>
      </c>
      <c r="I136" s="233">
        <v>0</v>
      </c>
      <c r="J136" s="233">
        <v>0</v>
      </c>
      <c r="K136" s="233">
        <v>0</v>
      </c>
      <c r="L136" s="233">
        <v>0</v>
      </c>
      <c r="M136" s="233">
        <v>0</v>
      </c>
      <c r="N136" s="233">
        <v>0</v>
      </c>
      <c r="O136" s="225"/>
      <c r="P136" s="531">
        <v>0</v>
      </c>
      <c r="Q136" s="312"/>
      <c r="R136" s="312"/>
    </row>
    <row r="137" spans="1:18" s="296" customFormat="1" ht="18" customHeight="1" thickBot="1">
      <c r="A137" s="552"/>
      <c r="B137" s="260" t="s">
        <v>95</v>
      </c>
      <c r="C137" s="236">
        <f>D137+H137</f>
        <v>50793</v>
      </c>
      <c r="D137" s="237">
        <f>E137+G137</f>
        <v>50793</v>
      </c>
      <c r="E137" s="238">
        <v>50793</v>
      </c>
      <c r="F137" s="239">
        <v>94</v>
      </c>
      <c r="G137" s="240">
        <v>0</v>
      </c>
      <c r="H137" s="241">
        <v>0</v>
      </c>
      <c r="I137" s="242">
        <v>0</v>
      </c>
      <c r="J137" s="242">
        <v>0</v>
      </c>
      <c r="K137" s="242">
        <v>0</v>
      </c>
      <c r="L137" s="242">
        <v>0</v>
      </c>
      <c r="M137" s="242">
        <v>0</v>
      </c>
      <c r="N137" s="242">
        <v>0</v>
      </c>
      <c r="O137" s="225"/>
      <c r="P137" s="533">
        <v>0</v>
      </c>
      <c r="Q137" s="312"/>
      <c r="R137" s="312"/>
    </row>
    <row r="138" spans="1:18" s="296" customFormat="1" ht="9.75" customHeight="1" thickBot="1">
      <c r="A138" s="552"/>
      <c r="B138" s="628"/>
      <c r="C138" s="628"/>
      <c r="D138" s="628"/>
      <c r="E138" s="628"/>
      <c r="F138" s="628"/>
      <c r="G138" s="628"/>
      <c r="H138" s="628"/>
      <c r="I138" s="628"/>
      <c r="J138" s="628"/>
      <c r="K138" s="628"/>
      <c r="L138" s="628"/>
      <c r="M138" s="628"/>
      <c r="N138" s="628"/>
      <c r="O138" s="628"/>
      <c r="P138" s="629"/>
      <c r="Q138" s="312"/>
      <c r="R138" s="312"/>
    </row>
    <row r="139" spans="1:16" s="296" customFormat="1" ht="20.25" customHeight="1">
      <c r="A139" s="630" t="s">
        <v>128</v>
      </c>
      <c r="B139" s="631"/>
      <c r="C139" s="418">
        <f>SUM(E139:N139)</f>
        <v>91999</v>
      </c>
      <c r="D139" s="419">
        <f aca="true" t="shared" si="13" ref="D139:P139">+D119+D124+D129+D134</f>
        <v>91999</v>
      </c>
      <c r="E139" s="419">
        <f t="shared" si="13"/>
        <v>91999</v>
      </c>
      <c r="F139" s="419">
        <f t="shared" si="13"/>
        <v>0</v>
      </c>
      <c r="G139" s="419">
        <f t="shared" si="13"/>
        <v>0</v>
      </c>
      <c r="H139" s="419">
        <f t="shared" si="13"/>
        <v>0</v>
      </c>
      <c r="I139" s="419">
        <f t="shared" si="13"/>
        <v>0</v>
      </c>
      <c r="J139" s="419">
        <f t="shared" si="13"/>
        <v>0</v>
      </c>
      <c r="K139" s="419">
        <f t="shared" si="13"/>
        <v>0</v>
      </c>
      <c r="L139" s="419">
        <f t="shared" si="13"/>
        <v>0</v>
      </c>
      <c r="M139" s="419">
        <f t="shared" si="13"/>
        <v>0</v>
      </c>
      <c r="N139" s="419">
        <f t="shared" si="13"/>
        <v>0</v>
      </c>
      <c r="O139" s="419">
        <f t="shared" si="13"/>
        <v>0</v>
      </c>
      <c r="P139" s="420">
        <f t="shared" si="13"/>
        <v>0</v>
      </c>
    </row>
    <row r="140" spans="1:16" s="296" customFormat="1" ht="20.25" customHeight="1">
      <c r="A140" s="615" t="s">
        <v>129</v>
      </c>
      <c r="B140" s="616"/>
      <c r="C140" s="269">
        <f>SUM(E140:N140)</f>
        <v>105428.21334399999</v>
      </c>
      <c r="D140" s="417">
        <f aca="true" t="shared" si="14" ref="D140:P141">+D120+D125+D130+D135</f>
        <v>105428.21334399999</v>
      </c>
      <c r="E140" s="285">
        <f aca="true" t="shared" si="15" ref="E140:P140">+E120+E125+E130+E135</f>
        <v>105428.21334399999</v>
      </c>
      <c r="F140" s="285">
        <f t="shared" si="15"/>
        <v>0</v>
      </c>
      <c r="G140" s="285">
        <f t="shared" si="15"/>
        <v>0</v>
      </c>
      <c r="H140" s="285"/>
      <c r="I140" s="285">
        <f t="shared" si="15"/>
        <v>0</v>
      </c>
      <c r="J140" s="285">
        <f t="shared" si="15"/>
        <v>0</v>
      </c>
      <c r="K140" s="285">
        <f t="shared" si="15"/>
        <v>0</v>
      </c>
      <c r="L140" s="285">
        <f t="shared" si="15"/>
        <v>0</v>
      </c>
      <c r="M140" s="285">
        <f t="shared" si="15"/>
        <v>0</v>
      </c>
      <c r="N140" s="285">
        <f t="shared" si="15"/>
        <v>0</v>
      </c>
      <c r="O140" s="285">
        <f t="shared" si="15"/>
        <v>0</v>
      </c>
      <c r="P140" s="421">
        <f t="shared" si="15"/>
        <v>0</v>
      </c>
    </row>
    <row r="141" spans="1:16" s="296" customFormat="1" ht="20.25" customHeight="1">
      <c r="A141" s="619" t="s">
        <v>130</v>
      </c>
      <c r="B141" s="620"/>
      <c r="C141" s="416">
        <f>SUM(E141:N141)</f>
        <v>106102.21334399999</v>
      </c>
      <c r="D141" s="417">
        <f t="shared" si="14"/>
        <v>100640.21334399999</v>
      </c>
      <c r="E141" s="417">
        <f t="shared" si="14"/>
        <v>100640.21334399999</v>
      </c>
      <c r="F141" s="417">
        <f t="shared" si="14"/>
        <v>0</v>
      </c>
      <c r="G141" s="417">
        <f t="shared" si="14"/>
        <v>0</v>
      </c>
      <c r="H141" s="417">
        <f t="shared" si="14"/>
        <v>5462</v>
      </c>
      <c r="I141" s="417">
        <f t="shared" si="14"/>
        <v>0</v>
      </c>
      <c r="J141" s="417">
        <f t="shared" si="14"/>
        <v>0</v>
      </c>
      <c r="K141" s="417">
        <f t="shared" si="14"/>
        <v>0</v>
      </c>
      <c r="L141" s="417">
        <f t="shared" si="14"/>
        <v>0</v>
      </c>
      <c r="M141" s="417">
        <f t="shared" si="14"/>
        <v>0</v>
      </c>
      <c r="N141" s="417">
        <f t="shared" si="14"/>
        <v>0</v>
      </c>
      <c r="O141" s="417">
        <f t="shared" si="14"/>
        <v>0</v>
      </c>
      <c r="P141" s="422">
        <f t="shared" si="14"/>
        <v>0</v>
      </c>
    </row>
    <row r="142" spans="1:16" s="296" customFormat="1" ht="20.25" customHeight="1" thickBot="1">
      <c r="A142" s="621" t="s">
        <v>95</v>
      </c>
      <c r="B142" s="622"/>
      <c r="C142" s="386">
        <f>D142+H142</f>
        <v>51056</v>
      </c>
      <c r="D142" s="292">
        <f aca="true" t="shared" si="16" ref="D142:P142">+D122+D127+D132+D137</f>
        <v>50793</v>
      </c>
      <c r="E142" s="292">
        <f t="shared" si="16"/>
        <v>50793</v>
      </c>
      <c r="F142" s="292">
        <f t="shared" si="16"/>
        <v>94</v>
      </c>
      <c r="G142" s="292">
        <f t="shared" si="16"/>
        <v>0</v>
      </c>
      <c r="H142" s="292">
        <f t="shared" si="16"/>
        <v>263</v>
      </c>
      <c r="I142" s="292">
        <f t="shared" si="16"/>
        <v>0</v>
      </c>
      <c r="J142" s="292">
        <f t="shared" si="16"/>
        <v>0</v>
      </c>
      <c r="K142" s="292">
        <f t="shared" si="16"/>
        <v>0</v>
      </c>
      <c r="L142" s="292">
        <f t="shared" si="16"/>
        <v>0</v>
      </c>
      <c r="M142" s="292">
        <f t="shared" si="16"/>
        <v>0</v>
      </c>
      <c r="N142" s="292">
        <f t="shared" si="16"/>
        <v>0</v>
      </c>
      <c r="O142" s="292">
        <f t="shared" si="16"/>
        <v>0</v>
      </c>
      <c r="P142" s="423">
        <f t="shared" si="16"/>
        <v>0</v>
      </c>
    </row>
    <row r="143" spans="1:16" s="296" customFormat="1" ht="7.5" customHeight="1" thickBot="1">
      <c r="A143" s="621"/>
      <c r="B143" s="622"/>
      <c r="C143" s="622"/>
      <c r="D143" s="622"/>
      <c r="E143" s="622"/>
      <c r="F143" s="622"/>
      <c r="G143" s="622"/>
      <c r="H143" s="622"/>
      <c r="I143" s="622"/>
      <c r="J143" s="622"/>
      <c r="K143" s="622"/>
      <c r="L143" s="622"/>
      <c r="M143" s="622"/>
      <c r="N143" s="622"/>
      <c r="O143" s="295"/>
      <c r="P143" s="424"/>
    </row>
    <row r="144" spans="1:23" s="296" customFormat="1" ht="20.25" customHeight="1">
      <c r="A144" s="503" t="s">
        <v>131</v>
      </c>
      <c r="B144" s="501"/>
      <c r="C144" s="323">
        <f>SUM(E144:M144)</f>
        <v>282843</v>
      </c>
      <c r="D144" s="324">
        <f aca="true" t="shared" si="17" ref="D144:E147">+D27+D77+D107+D139</f>
        <v>258483</v>
      </c>
      <c r="E144" s="325">
        <f t="shared" si="17"/>
        <v>176506</v>
      </c>
      <c r="F144" s="326"/>
      <c r="G144" s="326">
        <f aca="true" t="shared" si="18" ref="G144:N147">+G27+G77+G107+G139</f>
        <v>81977</v>
      </c>
      <c r="H144" s="326">
        <f t="shared" si="18"/>
        <v>24360</v>
      </c>
      <c r="I144" s="326">
        <f t="shared" si="18"/>
        <v>0</v>
      </c>
      <c r="J144" s="326">
        <f t="shared" si="18"/>
        <v>0</v>
      </c>
      <c r="K144" s="326">
        <f t="shared" si="18"/>
        <v>0</v>
      </c>
      <c r="L144" s="326">
        <f t="shared" si="18"/>
        <v>0</v>
      </c>
      <c r="M144" s="326">
        <f t="shared" si="18"/>
        <v>0</v>
      </c>
      <c r="N144" s="326">
        <f t="shared" si="18"/>
        <v>0</v>
      </c>
      <c r="O144" s="327" t="e">
        <f>+O27+O77+O107+#REF!</f>
        <v>#REF!</v>
      </c>
      <c r="P144" s="425">
        <f>+P27+P77+P107+P139</f>
        <v>0</v>
      </c>
      <c r="Q144" s="312"/>
      <c r="R144" s="312"/>
      <c r="S144" s="312"/>
      <c r="T144" s="312"/>
      <c r="U144" s="312"/>
      <c r="V144" s="312"/>
      <c r="W144" s="312"/>
    </row>
    <row r="145" spans="1:23" s="296" customFormat="1" ht="20.25" customHeight="1">
      <c r="A145" s="502" t="s">
        <v>132</v>
      </c>
      <c r="B145" s="614"/>
      <c r="C145" s="269">
        <f>SUM(E145:N145)</f>
        <v>297187.07534399995</v>
      </c>
      <c r="D145" s="328">
        <f t="shared" si="17"/>
        <v>275503.255344</v>
      </c>
      <c r="E145" s="329">
        <f t="shared" si="17"/>
        <v>195063.16534399998</v>
      </c>
      <c r="F145" s="330"/>
      <c r="G145" s="330">
        <f t="shared" si="18"/>
        <v>80440</v>
      </c>
      <c r="H145" s="330">
        <f t="shared" si="18"/>
        <v>21683.91</v>
      </c>
      <c r="I145" s="330">
        <f t="shared" si="18"/>
        <v>0</v>
      </c>
      <c r="J145" s="330">
        <f t="shared" si="18"/>
        <v>0</v>
      </c>
      <c r="K145" s="330">
        <f t="shared" si="18"/>
        <v>0</v>
      </c>
      <c r="L145" s="330">
        <f t="shared" si="18"/>
        <v>0</v>
      </c>
      <c r="M145" s="330">
        <f t="shared" si="18"/>
        <v>0</v>
      </c>
      <c r="N145" s="330">
        <f t="shared" si="18"/>
        <v>0</v>
      </c>
      <c r="O145" s="327" t="e">
        <f>+O28+O78+O108+#REF!</f>
        <v>#REF!</v>
      </c>
      <c r="P145" s="426">
        <f>+P28+P78+P108+P140</f>
        <v>0</v>
      </c>
      <c r="Q145" s="312"/>
      <c r="R145" s="312"/>
      <c r="S145" s="312"/>
      <c r="T145" s="312"/>
      <c r="U145" s="312"/>
      <c r="V145" s="312"/>
      <c r="W145" s="312"/>
    </row>
    <row r="146" spans="1:23" s="296" customFormat="1" ht="20.25" customHeight="1">
      <c r="A146" s="615" t="s">
        <v>133</v>
      </c>
      <c r="B146" s="616"/>
      <c r="C146" s="269">
        <f>SUM(E146:N146)</f>
        <v>303904.07534399995</v>
      </c>
      <c r="D146" s="328">
        <f t="shared" si="17"/>
        <v>276258.255344</v>
      </c>
      <c r="E146" s="329">
        <f t="shared" si="17"/>
        <v>195818.16534399998</v>
      </c>
      <c r="F146" s="330"/>
      <c r="G146" s="330">
        <f t="shared" si="18"/>
        <v>80440</v>
      </c>
      <c r="H146" s="330">
        <f t="shared" si="18"/>
        <v>27145.91</v>
      </c>
      <c r="I146" s="330">
        <f t="shared" si="18"/>
        <v>0</v>
      </c>
      <c r="J146" s="330">
        <f t="shared" si="18"/>
        <v>0</v>
      </c>
      <c r="K146" s="330">
        <f t="shared" si="18"/>
        <v>0</v>
      </c>
      <c r="L146" s="330">
        <f t="shared" si="18"/>
        <v>500</v>
      </c>
      <c r="M146" s="330">
        <f t="shared" si="18"/>
        <v>0</v>
      </c>
      <c r="N146" s="330">
        <f t="shared" si="18"/>
        <v>0</v>
      </c>
      <c r="O146" s="331"/>
      <c r="P146" s="426">
        <f>+P29+P79+P109+P141</f>
        <v>0</v>
      </c>
      <c r="Q146" s="312"/>
      <c r="R146" s="312"/>
      <c r="S146" s="312"/>
      <c r="T146" s="312"/>
      <c r="U146" s="312"/>
      <c r="V146" s="312"/>
      <c r="W146" s="312"/>
    </row>
    <row r="147" spans="1:23" s="296" customFormat="1" ht="20.25" customHeight="1" thickBot="1">
      <c r="A147" s="617" t="s">
        <v>95</v>
      </c>
      <c r="B147" s="618"/>
      <c r="C147" s="427">
        <f>SUM(E147:P147)</f>
        <v>153994</v>
      </c>
      <c r="D147" s="428">
        <f t="shared" si="17"/>
        <v>138075</v>
      </c>
      <c r="E147" s="429">
        <f t="shared" si="17"/>
        <v>138075</v>
      </c>
      <c r="F147" s="430"/>
      <c r="G147" s="430">
        <f t="shared" si="18"/>
        <v>0</v>
      </c>
      <c r="H147" s="430">
        <f t="shared" si="18"/>
        <v>15390</v>
      </c>
      <c r="I147" s="430">
        <f t="shared" si="18"/>
        <v>0</v>
      </c>
      <c r="J147" s="430">
        <f t="shared" si="18"/>
        <v>0</v>
      </c>
      <c r="K147" s="430">
        <f t="shared" si="18"/>
        <v>0</v>
      </c>
      <c r="L147" s="430">
        <f t="shared" si="18"/>
        <v>500</v>
      </c>
      <c r="M147" s="430">
        <f t="shared" si="18"/>
        <v>0</v>
      </c>
      <c r="N147" s="430">
        <f t="shared" si="18"/>
        <v>0</v>
      </c>
      <c r="O147" s="431"/>
      <c r="P147" s="432">
        <f>+P30+P80+P110+P142</f>
        <v>29</v>
      </c>
      <c r="Q147" s="312"/>
      <c r="R147" s="312"/>
      <c r="S147" s="312"/>
      <c r="T147" s="312"/>
      <c r="U147" s="312"/>
      <c r="V147" s="312"/>
      <c r="W147" s="312"/>
    </row>
    <row r="148" spans="1:15" s="333" customFormat="1" ht="17.25" customHeight="1" thickBot="1">
      <c r="A148" s="522" t="str">
        <f>+'4 kiad2011'!A124:P124</f>
        <v>Pilisborosjenő, 2012. szeptember</v>
      </c>
      <c r="B148" s="522"/>
      <c r="C148" s="522"/>
      <c r="D148" s="522"/>
      <c r="E148" s="522"/>
      <c r="F148" s="522"/>
      <c r="G148" s="522"/>
      <c r="H148" s="522"/>
      <c r="I148" s="522"/>
      <c r="J148" s="522"/>
      <c r="K148" s="522"/>
      <c r="L148" s="522"/>
      <c r="M148" s="522"/>
      <c r="N148" s="522"/>
      <c r="O148" s="332"/>
    </row>
    <row r="149" spans="1:16" s="311" customFormat="1" ht="15.75">
      <c r="A149" s="334"/>
      <c r="B149" s="335"/>
      <c r="C149" s="336"/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336"/>
      <c r="O149" s="337"/>
      <c r="P149" s="336"/>
    </row>
    <row r="150" spans="2:16" s="311" customFormat="1" ht="15.75">
      <c r="B150" s="312"/>
      <c r="C150" s="338"/>
      <c r="D150" s="338"/>
      <c r="E150" s="338"/>
      <c r="F150" s="338"/>
      <c r="G150" s="338"/>
      <c r="H150" s="338"/>
      <c r="I150" s="338"/>
      <c r="J150" s="338"/>
      <c r="K150" s="338"/>
      <c r="L150" s="338"/>
      <c r="M150" s="338"/>
      <c r="N150" s="338"/>
      <c r="O150" s="337"/>
      <c r="P150" s="338"/>
    </row>
    <row r="151" spans="2:16" s="311" customFormat="1" ht="15.75">
      <c r="B151" s="312"/>
      <c r="C151" s="338"/>
      <c r="D151" s="338"/>
      <c r="E151" s="338"/>
      <c r="F151" s="338"/>
      <c r="G151" s="338"/>
      <c r="H151" s="338"/>
      <c r="I151" s="338"/>
      <c r="J151" s="338"/>
      <c r="K151" s="338"/>
      <c r="L151" s="338"/>
      <c r="M151" s="338"/>
      <c r="N151" s="338"/>
      <c r="O151" s="337"/>
      <c r="P151" s="338"/>
    </row>
    <row r="152" spans="2:16" s="311" customFormat="1" ht="15.75">
      <c r="B152" s="312"/>
      <c r="C152" s="338"/>
      <c r="D152" s="338"/>
      <c r="E152" s="338"/>
      <c r="F152" s="338"/>
      <c r="G152" s="338"/>
      <c r="H152" s="338"/>
      <c r="I152" s="338"/>
      <c r="J152" s="338"/>
      <c r="K152" s="338"/>
      <c r="L152" s="338"/>
      <c r="M152" s="338"/>
      <c r="N152" s="338"/>
      <c r="O152" s="337"/>
      <c r="P152" s="338"/>
    </row>
    <row r="153" spans="2:16" s="311" customFormat="1" ht="15.75">
      <c r="B153" s="312"/>
      <c r="C153" s="338"/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7"/>
      <c r="P153" s="338"/>
    </row>
    <row r="154" spans="2:16" s="311" customFormat="1" ht="15.75">
      <c r="B154" s="312"/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7"/>
      <c r="P154" s="338"/>
    </row>
    <row r="155" spans="2:16" s="311" customFormat="1" ht="15.75">
      <c r="B155" s="312"/>
      <c r="C155" s="338"/>
      <c r="D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O155" s="337"/>
      <c r="P155" s="338"/>
    </row>
    <row r="156" spans="2:16" s="311" customFormat="1" ht="15.75">
      <c r="B156" s="312"/>
      <c r="C156" s="338"/>
      <c r="D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7"/>
      <c r="P156" s="338"/>
    </row>
    <row r="157" spans="2:16" s="311" customFormat="1" ht="15.75">
      <c r="B157" s="312"/>
      <c r="C157" s="338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7"/>
      <c r="P157" s="338"/>
    </row>
    <row r="158" spans="2:16" s="311" customFormat="1" ht="15.75">
      <c r="B158" s="312"/>
      <c r="C158" s="338"/>
      <c r="D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7"/>
      <c r="P158" s="338"/>
    </row>
    <row r="159" spans="2:16" s="311" customFormat="1" ht="15.75">
      <c r="B159" s="312"/>
      <c r="C159" s="338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7"/>
      <c r="P159" s="338"/>
    </row>
    <row r="160" spans="2:16" s="311" customFormat="1" ht="15.75">
      <c r="B160" s="312"/>
      <c r="C160" s="338"/>
      <c r="D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7"/>
      <c r="P160" s="338"/>
    </row>
    <row r="161" spans="2:16" s="311" customFormat="1" ht="15.75">
      <c r="B161" s="312"/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7"/>
      <c r="P161" s="338"/>
    </row>
    <row r="162" spans="2:16" s="311" customFormat="1" ht="15.75">
      <c r="B162" s="312"/>
      <c r="C162" s="338"/>
      <c r="D162" s="338"/>
      <c r="E162" s="338"/>
      <c r="F162" s="338"/>
      <c r="G162" s="338"/>
      <c r="H162" s="338"/>
      <c r="I162" s="338"/>
      <c r="J162" s="338"/>
      <c r="K162" s="338"/>
      <c r="L162" s="338"/>
      <c r="M162" s="338"/>
      <c r="N162" s="338"/>
      <c r="O162" s="337"/>
      <c r="P162" s="338"/>
    </row>
    <row r="163" spans="2:16" s="311" customFormat="1" ht="15.75">
      <c r="B163" s="312"/>
      <c r="C163" s="338"/>
      <c r="D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7"/>
      <c r="P163" s="338"/>
    </row>
    <row r="164" spans="2:16" s="311" customFormat="1" ht="15.75">
      <c r="B164" s="312"/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7"/>
      <c r="P164" s="338"/>
    </row>
    <row r="165" spans="2:16" s="311" customFormat="1" ht="15.75">
      <c r="B165" s="312"/>
      <c r="C165" s="338"/>
      <c r="D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37"/>
      <c r="P165" s="338"/>
    </row>
    <row r="166" spans="2:16" s="311" customFormat="1" ht="15.75">
      <c r="B166" s="312"/>
      <c r="C166" s="338"/>
      <c r="D166" s="338"/>
      <c r="E166" s="338"/>
      <c r="F166" s="338"/>
      <c r="G166" s="338"/>
      <c r="H166" s="338"/>
      <c r="I166" s="338"/>
      <c r="J166" s="338"/>
      <c r="K166" s="338"/>
      <c r="L166" s="338"/>
      <c r="M166" s="338"/>
      <c r="N166" s="338"/>
      <c r="O166" s="337"/>
      <c r="P166" s="338"/>
    </row>
    <row r="167" spans="2:16" s="311" customFormat="1" ht="15.75">
      <c r="B167" s="312"/>
      <c r="C167" s="338"/>
      <c r="D167" s="338"/>
      <c r="E167" s="338"/>
      <c r="F167" s="338"/>
      <c r="G167" s="338"/>
      <c r="H167" s="338"/>
      <c r="I167" s="338"/>
      <c r="J167" s="338"/>
      <c r="K167" s="338"/>
      <c r="L167" s="338"/>
      <c r="M167" s="338"/>
      <c r="N167" s="338"/>
      <c r="O167" s="337"/>
      <c r="P167" s="338"/>
    </row>
    <row r="168" spans="2:16" s="311" customFormat="1" ht="15.75">
      <c r="B168" s="312"/>
      <c r="C168" s="338"/>
      <c r="D168" s="338"/>
      <c r="E168" s="338"/>
      <c r="F168" s="338"/>
      <c r="G168" s="338"/>
      <c r="H168" s="338"/>
      <c r="I168" s="338"/>
      <c r="J168" s="338"/>
      <c r="K168" s="338"/>
      <c r="L168" s="338"/>
      <c r="M168" s="338"/>
      <c r="N168" s="338"/>
      <c r="O168" s="337"/>
      <c r="P168" s="338"/>
    </row>
    <row r="169" spans="2:16" s="311" customFormat="1" ht="15.75">
      <c r="B169" s="312"/>
      <c r="C169" s="338"/>
      <c r="D169" s="338"/>
      <c r="E169" s="338"/>
      <c r="F169" s="338"/>
      <c r="G169" s="338"/>
      <c r="H169" s="338"/>
      <c r="I169" s="338"/>
      <c r="J169" s="338"/>
      <c r="K169" s="338"/>
      <c r="L169" s="338"/>
      <c r="M169" s="338"/>
      <c r="N169" s="338"/>
      <c r="O169" s="337"/>
      <c r="P169" s="338"/>
    </row>
    <row r="170" spans="2:16" s="311" customFormat="1" ht="15.75">
      <c r="B170" s="312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7"/>
      <c r="P170" s="338"/>
    </row>
    <row r="171" spans="2:16" s="311" customFormat="1" ht="15.75">
      <c r="B171" s="312"/>
      <c r="C171" s="338"/>
      <c r="D171" s="338"/>
      <c r="E171" s="338"/>
      <c r="F171" s="338"/>
      <c r="G171" s="338"/>
      <c r="H171" s="338"/>
      <c r="I171" s="338"/>
      <c r="J171" s="338"/>
      <c r="K171" s="338"/>
      <c r="L171" s="338"/>
      <c r="M171" s="338"/>
      <c r="N171" s="338"/>
      <c r="O171" s="337"/>
      <c r="P171" s="338"/>
    </row>
    <row r="172" spans="2:16" s="311" customFormat="1" ht="15.75">
      <c r="B172" s="312"/>
      <c r="C172" s="338"/>
      <c r="D172" s="338"/>
      <c r="E172" s="338"/>
      <c r="F172" s="338"/>
      <c r="G172" s="338"/>
      <c r="H172" s="338"/>
      <c r="I172" s="338"/>
      <c r="J172" s="338"/>
      <c r="K172" s="338"/>
      <c r="L172" s="338"/>
      <c r="M172" s="338"/>
      <c r="N172" s="338"/>
      <c r="O172" s="337"/>
      <c r="P172" s="338"/>
    </row>
    <row r="173" spans="2:16" s="311" customFormat="1" ht="15.75">
      <c r="B173" s="312"/>
      <c r="C173" s="338"/>
      <c r="D173" s="338"/>
      <c r="E173" s="338"/>
      <c r="F173" s="338"/>
      <c r="G173" s="338"/>
      <c r="H173" s="338"/>
      <c r="I173" s="338"/>
      <c r="J173" s="338"/>
      <c r="K173" s="338"/>
      <c r="L173" s="338"/>
      <c r="M173" s="338"/>
      <c r="N173" s="338"/>
      <c r="O173" s="337"/>
      <c r="P173" s="338"/>
    </row>
    <row r="174" spans="2:16" s="311" customFormat="1" ht="15.75">
      <c r="B174" s="312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7"/>
      <c r="P174" s="338"/>
    </row>
    <row r="175" spans="2:16" s="311" customFormat="1" ht="15.75">
      <c r="B175" s="312"/>
      <c r="C175" s="338"/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8"/>
      <c r="O175" s="337"/>
      <c r="P175" s="338"/>
    </row>
    <row r="176" spans="2:16" s="311" customFormat="1" ht="15.75">
      <c r="B176" s="312"/>
      <c r="C176" s="338"/>
      <c r="D176" s="338"/>
      <c r="E176" s="338"/>
      <c r="F176" s="338"/>
      <c r="G176" s="338"/>
      <c r="H176" s="338"/>
      <c r="I176" s="338"/>
      <c r="J176" s="338"/>
      <c r="K176" s="338"/>
      <c r="L176" s="338"/>
      <c r="M176" s="338"/>
      <c r="N176" s="338"/>
      <c r="O176" s="337"/>
      <c r="P176" s="338"/>
    </row>
    <row r="177" spans="2:16" s="311" customFormat="1" ht="15.75">
      <c r="B177" s="312"/>
      <c r="C177" s="338"/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8"/>
      <c r="O177" s="337"/>
      <c r="P177" s="338"/>
    </row>
    <row r="178" spans="2:16" s="311" customFormat="1" ht="15.75">
      <c r="B178" s="312"/>
      <c r="C178" s="338"/>
      <c r="D178" s="338"/>
      <c r="E178" s="338"/>
      <c r="F178" s="338"/>
      <c r="G178" s="338"/>
      <c r="H178" s="338"/>
      <c r="I178" s="338"/>
      <c r="J178" s="338"/>
      <c r="K178" s="338"/>
      <c r="L178" s="338"/>
      <c r="M178" s="338"/>
      <c r="N178" s="338"/>
      <c r="O178" s="337"/>
      <c r="P178" s="338"/>
    </row>
    <row r="179" spans="2:16" s="311" customFormat="1" ht="15.75">
      <c r="B179" s="312"/>
      <c r="C179" s="338"/>
      <c r="D179" s="338"/>
      <c r="E179" s="338"/>
      <c r="F179" s="338"/>
      <c r="G179" s="338"/>
      <c r="H179" s="338"/>
      <c r="I179" s="338"/>
      <c r="J179" s="338"/>
      <c r="K179" s="338"/>
      <c r="L179" s="338"/>
      <c r="M179" s="338"/>
      <c r="N179" s="338"/>
      <c r="O179" s="337"/>
      <c r="P179" s="338"/>
    </row>
    <row r="180" spans="2:16" s="311" customFormat="1" ht="15.75">
      <c r="B180" s="312"/>
      <c r="C180" s="338"/>
      <c r="D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7"/>
      <c r="P180" s="338"/>
    </row>
    <row r="181" spans="2:16" s="311" customFormat="1" ht="15.75">
      <c r="B181" s="312"/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7"/>
      <c r="P181" s="338"/>
    </row>
    <row r="182" spans="2:16" s="311" customFormat="1" ht="15.75">
      <c r="B182" s="312"/>
      <c r="C182" s="338"/>
      <c r="D182" s="338"/>
      <c r="E182" s="338"/>
      <c r="F182" s="338"/>
      <c r="G182" s="338"/>
      <c r="H182" s="338"/>
      <c r="I182" s="338"/>
      <c r="J182" s="338"/>
      <c r="K182" s="338"/>
      <c r="L182" s="338"/>
      <c r="M182" s="338"/>
      <c r="N182" s="338"/>
      <c r="O182" s="337"/>
      <c r="P182" s="338"/>
    </row>
    <row r="183" spans="2:16" s="311" customFormat="1" ht="15.75">
      <c r="B183" s="312"/>
      <c r="C183" s="338"/>
      <c r="D183" s="338"/>
      <c r="E183" s="338"/>
      <c r="F183" s="338"/>
      <c r="G183" s="338"/>
      <c r="H183" s="338"/>
      <c r="I183" s="338"/>
      <c r="J183" s="338"/>
      <c r="K183" s="338"/>
      <c r="L183" s="338"/>
      <c r="M183" s="338"/>
      <c r="N183" s="338"/>
      <c r="O183" s="337"/>
      <c r="P183" s="338"/>
    </row>
    <row r="184" spans="2:16" s="311" customFormat="1" ht="15.75">
      <c r="B184" s="312"/>
      <c r="C184" s="338"/>
      <c r="D184" s="338"/>
      <c r="E184" s="338"/>
      <c r="F184" s="338"/>
      <c r="G184" s="338"/>
      <c r="H184" s="338"/>
      <c r="I184" s="338"/>
      <c r="J184" s="338"/>
      <c r="K184" s="338"/>
      <c r="L184" s="338"/>
      <c r="M184" s="338"/>
      <c r="N184" s="338"/>
      <c r="O184" s="337"/>
      <c r="P184" s="338"/>
    </row>
    <row r="185" spans="2:16" s="311" customFormat="1" ht="15.75">
      <c r="B185" s="312"/>
      <c r="C185" s="338"/>
      <c r="D185" s="338"/>
      <c r="E185" s="338"/>
      <c r="F185" s="338"/>
      <c r="G185" s="338"/>
      <c r="H185" s="338"/>
      <c r="I185" s="338"/>
      <c r="J185" s="338"/>
      <c r="K185" s="338"/>
      <c r="L185" s="338"/>
      <c r="M185" s="338"/>
      <c r="N185" s="338"/>
      <c r="O185" s="337"/>
      <c r="P185" s="338"/>
    </row>
    <row r="186" spans="2:16" s="311" customFormat="1" ht="15.75">
      <c r="B186" s="312"/>
      <c r="C186" s="338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337"/>
      <c r="P186" s="338"/>
    </row>
    <row r="187" spans="2:16" s="311" customFormat="1" ht="15.75">
      <c r="B187" s="312"/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7"/>
      <c r="P187" s="338"/>
    </row>
    <row r="188" spans="2:16" s="311" customFormat="1" ht="15.75">
      <c r="B188" s="312"/>
      <c r="C188" s="338"/>
      <c r="D188" s="338"/>
      <c r="E188" s="338"/>
      <c r="F188" s="338"/>
      <c r="G188" s="338"/>
      <c r="H188" s="338"/>
      <c r="I188" s="338"/>
      <c r="J188" s="338"/>
      <c r="K188" s="338"/>
      <c r="L188" s="338"/>
      <c r="M188" s="338"/>
      <c r="N188" s="338"/>
      <c r="O188" s="337"/>
      <c r="P188" s="338"/>
    </row>
    <row r="189" spans="2:16" s="311" customFormat="1" ht="15.75">
      <c r="B189" s="312"/>
      <c r="C189" s="338"/>
      <c r="D189" s="338"/>
      <c r="E189" s="338"/>
      <c r="F189" s="338"/>
      <c r="G189" s="338"/>
      <c r="H189" s="338"/>
      <c r="I189" s="338"/>
      <c r="J189" s="338"/>
      <c r="K189" s="338"/>
      <c r="L189" s="338"/>
      <c r="M189" s="338"/>
      <c r="N189" s="338"/>
      <c r="O189" s="337"/>
      <c r="P189" s="338"/>
    </row>
    <row r="190" spans="2:16" s="311" customFormat="1" ht="15.75">
      <c r="B190" s="312"/>
      <c r="C190" s="338"/>
      <c r="D190" s="338"/>
      <c r="E190" s="338"/>
      <c r="F190" s="338"/>
      <c r="G190" s="338"/>
      <c r="H190" s="338"/>
      <c r="I190" s="338"/>
      <c r="J190" s="338"/>
      <c r="K190" s="338"/>
      <c r="L190" s="338"/>
      <c r="M190" s="338"/>
      <c r="N190" s="338"/>
      <c r="O190" s="337"/>
      <c r="P190" s="338"/>
    </row>
    <row r="191" spans="2:16" s="311" customFormat="1" ht="15.75">
      <c r="B191" s="312"/>
      <c r="C191" s="338"/>
      <c r="D191" s="338"/>
      <c r="E191" s="338"/>
      <c r="F191" s="338"/>
      <c r="G191" s="338"/>
      <c r="H191" s="338"/>
      <c r="I191" s="338"/>
      <c r="J191" s="338"/>
      <c r="K191" s="338"/>
      <c r="L191" s="338"/>
      <c r="M191" s="338"/>
      <c r="N191" s="338"/>
      <c r="O191" s="337"/>
      <c r="P191" s="338"/>
    </row>
    <row r="192" spans="2:16" s="311" customFormat="1" ht="15.75">
      <c r="B192" s="312"/>
      <c r="C192" s="338"/>
      <c r="D192" s="338"/>
      <c r="E192" s="338"/>
      <c r="F192" s="338"/>
      <c r="G192" s="338"/>
      <c r="H192" s="338"/>
      <c r="I192" s="338"/>
      <c r="J192" s="338"/>
      <c r="K192" s="338"/>
      <c r="L192" s="338"/>
      <c r="M192" s="338"/>
      <c r="N192" s="338"/>
      <c r="O192" s="337"/>
      <c r="P192" s="338"/>
    </row>
    <row r="193" spans="2:16" s="311" customFormat="1" ht="15.75">
      <c r="B193" s="312"/>
      <c r="C193" s="338"/>
      <c r="D193" s="338"/>
      <c r="E193" s="338"/>
      <c r="F193" s="338"/>
      <c r="G193" s="338"/>
      <c r="H193" s="338"/>
      <c r="I193" s="338"/>
      <c r="J193" s="338"/>
      <c r="K193" s="338"/>
      <c r="L193" s="338"/>
      <c r="M193" s="338"/>
      <c r="N193" s="338"/>
      <c r="O193" s="337"/>
      <c r="P193" s="338"/>
    </row>
    <row r="194" spans="2:16" s="311" customFormat="1" ht="15.75">
      <c r="B194" s="312"/>
      <c r="C194" s="338"/>
      <c r="D194" s="338"/>
      <c r="E194" s="338"/>
      <c r="F194" s="338"/>
      <c r="G194" s="338"/>
      <c r="H194" s="338"/>
      <c r="I194" s="338"/>
      <c r="J194" s="338"/>
      <c r="K194" s="338"/>
      <c r="L194" s="338"/>
      <c r="M194" s="338"/>
      <c r="N194" s="338"/>
      <c r="O194" s="337"/>
      <c r="P194" s="338"/>
    </row>
    <row r="195" spans="2:16" s="311" customFormat="1" ht="15.75">
      <c r="B195" s="312"/>
      <c r="C195" s="338"/>
      <c r="D195" s="338"/>
      <c r="E195" s="338"/>
      <c r="F195" s="338"/>
      <c r="G195" s="338"/>
      <c r="H195" s="338"/>
      <c r="I195" s="338"/>
      <c r="J195" s="338"/>
      <c r="K195" s="338"/>
      <c r="L195" s="338"/>
      <c r="M195" s="338"/>
      <c r="N195" s="338"/>
      <c r="O195" s="337"/>
      <c r="P195" s="338"/>
    </row>
    <row r="196" spans="2:16" s="311" customFormat="1" ht="15.75">
      <c r="B196" s="312"/>
      <c r="C196" s="338"/>
      <c r="D196" s="338"/>
      <c r="E196" s="338"/>
      <c r="F196" s="338"/>
      <c r="G196" s="338"/>
      <c r="H196" s="338"/>
      <c r="I196" s="338"/>
      <c r="J196" s="338"/>
      <c r="K196" s="338"/>
      <c r="L196" s="338"/>
      <c r="M196" s="338"/>
      <c r="N196" s="338"/>
      <c r="O196" s="337"/>
      <c r="P196" s="338"/>
    </row>
    <row r="197" spans="2:16" s="311" customFormat="1" ht="15.75">
      <c r="B197" s="312"/>
      <c r="C197" s="338"/>
      <c r="D197" s="338"/>
      <c r="E197" s="338"/>
      <c r="F197" s="338"/>
      <c r="G197" s="338"/>
      <c r="H197" s="338"/>
      <c r="I197" s="338"/>
      <c r="J197" s="338"/>
      <c r="K197" s="338"/>
      <c r="L197" s="338"/>
      <c r="M197" s="338"/>
      <c r="N197" s="338"/>
      <c r="O197" s="337"/>
      <c r="P197" s="338"/>
    </row>
    <row r="198" spans="2:16" s="311" customFormat="1" ht="15.75">
      <c r="B198" s="312"/>
      <c r="C198" s="338"/>
      <c r="D198" s="338"/>
      <c r="E198" s="338"/>
      <c r="F198" s="338"/>
      <c r="G198" s="338"/>
      <c r="H198" s="338"/>
      <c r="I198" s="338"/>
      <c r="J198" s="338"/>
      <c r="K198" s="338"/>
      <c r="L198" s="338"/>
      <c r="M198" s="338"/>
      <c r="N198" s="338"/>
      <c r="O198" s="337"/>
      <c r="P198" s="338"/>
    </row>
    <row r="199" spans="2:16" s="311" customFormat="1" ht="15.75">
      <c r="B199" s="312"/>
      <c r="C199" s="338"/>
      <c r="D199" s="338"/>
      <c r="E199" s="338"/>
      <c r="F199" s="338"/>
      <c r="G199" s="338"/>
      <c r="H199" s="338"/>
      <c r="I199" s="338"/>
      <c r="J199" s="338"/>
      <c r="K199" s="338"/>
      <c r="L199" s="338"/>
      <c r="M199" s="338"/>
      <c r="N199" s="338"/>
      <c r="O199" s="337"/>
      <c r="P199" s="338"/>
    </row>
    <row r="200" spans="2:16" s="311" customFormat="1" ht="15.75">
      <c r="B200" s="312"/>
      <c r="C200" s="338"/>
      <c r="D200" s="338"/>
      <c r="E200" s="338"/>
      <c r="F200" s="338"/>
      <c r="G200" s="338"/>
      <c r="H200" s="338"/>
      <c r="I200" s="338"/>
      <c r="J200" s="338"/>
      <c r="K200" s="338"/>
      <c r="L200" s="338"/>
      <c r="M200" s="338"/>
      <c r="N200" s="338"/>
      <c r="O200" s="337"/>
      <c r="P200" s="338"/>
    </row>
    <row r="201" spans="2:16" s="311" customFormat="1" ht="15.75">
      <c r="B201" s="312"/>
      <c r="C201" s="338"/>
      <c r="D201" s="338"/>
      <c r="E201" s="338"/>
      <c r="F201" s="338"/>
      <c r="G201" s="338"/>
      <c r="H201" s="338"/>
      <c r="I201" s="338"/>
      <c r="J201" s="338"/>
      <c r="K201" s="338"/>
      <c r="L201" s="338"/>
      <c r="M201" s="338"/>
      <c r="N201" s="338"/>
      <c r="O201" s="337"/>
      <c r="P201" s="338"/>
    </row>
    <row r="202" spans="2:16" s="311" customFormat="1" ht="15.75">
      <c r="B202" s="312"/>
      <c r="C202" s="338"/>
      <c r="D202" s="338"/>
      <c r="E202" s="338"/>
      <c r="F202" s="338"/>
      <c r="G202" s="338"/>
      <c r="H202" s="338"/>
      <c r="I202" s="338"/>
      <c r="J202" s="338"/>
      <c r="K202" s="338"/>
      <c r="L202" s="338"/>
      <c r="M202" s="338"/>
      <c r="N202" s="338"/>
      <c r="O202" s="337"/>
      <c r="P202" s="338"/>
    </row>
    <row r="203" spans="2:16" s="311" customFormat="1" ht="15.75">
      <c r="B203" s="312"/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7"/>
      <c r="P203" s="338"/>
    </row>
    <row r="204" spans="2:16" s="311" customFormat="1" ht="15.75">
      <c r="B204" s="312"/>
      <c r="C204" s="338"/>
      <c r="D204" s="338"/>
      <c r="E204" s="338"/>
      <c r="F204" s="338"/>
      <c r="G204" s="338"/>
      <c r="H204" s="338"/>
      <c r="I204" s="338"/>
      <c r="J204" s="338"/>
      <c r="K204" s="338"/>
      <c r="L204" s="338"/>
      <c r="M204" s="338"/>
      <c r="N204" s="338"/>
      <c r="O204" s="337"/>
      <c r="P204" s="338"/>
    </row>
    <row r="205" spans="2:16" s="311" customFormat="1" ht="15.75">
      <c r="B205" s="312"/>
      <c r="C205" s="338"/>
      <c r="D205" s="338"/>
      <c r="E205" s="338"/>
      <c r="F205" s="338"/>
      <c r="G205" s="338"/>
      <c r="H205" s="338"/>
      <c r="I205" s="338"/>
      <c r="J205" s="338"/>
      <c r="K205" s="338"/>
      <c r="L205" s="338"/>
      <c r="M205" s="338"/>
      <c r="N205" s="338"/>
      <c r="O205" s="337"/>
      <c r="P205" s="338"/>
    </row>
    <row r="206" spans="2:16" s="311" customFormat="1" ht="15.75">
      <c r="B206" s="312"/>
      <c r="C206" s="338"/>
      <c r="D206" s="338"/>
      <c r="E206" s="338"/>
      <c r="F206" s="338"/>
      <c r="G206" s="338"/>
      <c r="H206" s="338"/>
      <c r="I206" s="338"/>
      <c r="J206" s="338"/>
      <c r="K206" s="338"/>
      <c r="L206" s="338"/>
      <c r="M206" s="338"/>
      <c r="N206" s="338"/>
      <c r="O206" s="337"/>
      <c r="P206" s="338"/>
    </row>
    <row r="207" spans="2:16" s="311" customFormat="1" ht="15.75">
      <c r="B207" s="312"/>
      <c r="C207" s="338"/>
      <c r="D207" s="338"/>
      <c r="E207" s="338"/>
      <c r="F207" s="338"/>
      <c r="G207" s="338"/>
      <c r="H207" s="338"/>
      <c r="I207" s="338"/>
      <c r="J207" s="338"/>
      <c r="K207" s="338"/>
      <c r="L207" s="338"/>
      <c r="M207" s="338"/>
      <c r="N207" s="338"/>
      <c r="O207" s="337"/>
      <c r="P207" s="338"/>
    </row>
    <row r="208" spans="2:16" s="311" customFormat="1" ht="15.75">
      <c r="B208" s="312"/>
      <c r="C208" s="338"/>
      <c r="D208" s="338"/>
      <c r="E208" s="338"/>
      <c r="F208" s="338"/>
      <c r="G208" s="338"/>
      <c r="H208" s="338"/>
      <c r="I208" s="338"/>
      <c r="J208" s="338"/>
      <c r="K208" s="338"/>
      <c r="L208" s="338"/>
      <c r="M208" s="338"/>
      <c r="N208" s="338"/>
      <c r="O208" s="337"/>
      <c r="P208" s="338"/>
    </row>
    <row r="209" spans="2:16" s="311" customFormat="1" ht="15.75">
      <c r="B209" s="312"/>
      <c r="C209" s="338"/>
      <c r="D209" s="338"/>
      <c r="E209" s="338"/>
      <c r="F209" s="338"/>
      <c r="G209" s="338"/>
      <c r="H209" s="338"/>
      <c r="I209" s="338"/>
      <c r="J209" s="338"/>
      <c r="K209" s="338"/>
      <c r="L209" s="338"/>
      <c r="M209" s="338"/>
      <c r="N209" s="338"/>
      <c r="O209" s="337"/>
      <c r="P209" s="338"/>
    </row>
    <row r="210" spans="2:16" s="311" customFormat="1" ht="15.75">
      <c r="B210" s="312"/>
      <c r="C210" s="338"/>
      <c r="D210" s="338"/>
      <c r="E210" s="338"/>
      <c r="F210" s="338"/>
      <c r="G210" s="338"/>
      <c r="H210" s="338"/>
      <c r="I210" s="338"/>
      <c r="J210" s="338"/>
      <c r="K210" s="338"/>
      <c r="L210" s="338"/>
      <c r="M210" s="338"/>
      <c r="N210" s="338"/>
      <c r="O210" s="337"/>
      <c r="P210" s="338"/>
    </row>
    <row r="211" spans="2:16" s="311" customFormat="1" ht="15.75">
      <c r="B211" s="312"/>
      <c r="C211" s="338"/>
      <c r="D211" s="338"/>
      <c r="E211" s="338"/>
      <c r="F211" s="338"/>
      <c r="G211" s="338"/>
      <c r="H211" s="338"/>
      <c r="I211" s="338"/>
      <c r="J211" s="338"/>
      <c r="K211" s="338"/>
      <c r="L211" s="338"/>
      <c r="M211" s="338"/>
      <c r="N211" s="338"/>
      <c r="O211" s="337"/>
      <c r="P211" s="338"/>
    </row>
    <row r="212" spans="2:16" s="311" customFormat="1" ht="15.75">
      <c r="B212" s="312"/>
      <c r="C212" s="338"/>
      <c r="D212" s="338"/>
      <c r="E212" s="338"/>
      <c r="F212" s="338"/>
      <c r="G212" s="338"/>
      <c r="H212" s="338"/>
      <c r="I212" s="338"/>
      <c r="J212" s="338"/>
      <c r="K212" s="338"/>
      <c r="L212" s="338"/>
      <c r="M212" s="338"/>
      <c r="N212" s="338"/>
      <c r="O212" s="337"/>
      <c r="P212" s="338"/>
    </row>
    <row r="213" spans="2:16" s="311" customFormat="1" ht="15.75">
      <c r="B213" s="312"/>
      <c r="C213" s="338"/>
      <c r="D213" s="338"/>
      <c r="E213" s="338"/>
      <c r="F213" s="338"/>
      <c r="G213" s="338"/>
      <c r="H213" s="338"/>
      <c r="I213" s="338"/>
      <c r="J213" s="338"/>
      <c r="K213" s="338"/>
      <c r="L213" s="338"/>
      <c r="M213" s="338"/>
      <c r="N213" s="338"/>
      <c r="O213" s="337"/>
      <c r="P213" s="338"/>
    </row>
    <row r="214" spans="2:16" s="311" customFormat="1" ht="15.75">
      <c r="B214" s="312"/>
      <c r="C214" s="338"/>
      <c r="D214" s="338"/>
      <c r="E214" s="338"/>
      <c r="F214" s="338"/>
      <c r="G214" s="338"/>
      <c r="H214" s="338"/>
      <c r="I214" s="338"/>
      <c r="J214" s="338"/>
      <c r="K214" s="338"/>
      <c r="L214" s="338"/>
      <c r="M214" s="338"/>
      <c r="N214" s="338"/>
      <c r="O214" s="337"/>
      <c r="P214" s="338"/>
    </row>
    <row r="215" spans="2:16" s="311" customFormat="1" ht="15.75">
      <c r="B215" s="312"/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7"/>
      <c r="P215" s="338"/>
    </row>
    <row r="216" spans="2:16" s="311" customFormat="1" ht="15.75">
      <c r="B216" s="312"/>
      <c r="C216" s="338"/>
      <c r="D216" s="338"/>
      <c r="E216" s="338"/>
      <c r="F216" s="338"/>
      <c r="G216" s="338"/>
      <c r="H216" s="338"/>
      <c r="I216" s="338"/>
      <c r="J216" s="338"/>
      <c r="K216" s="338"/>
      <c r="L216" s="338"/>
      <c r="M216" s="338"/>
      <c r="N216" s="338"/>
      <c r="O216" s="337"/>
      <c r="P216" s="338"/>
    </row>
    <row r="217" spans="2:16" s="311" customFormat="1" ht="15.75">
      <c r="B217" s="312"/>
      <c r="C217" s="338"/>
      <c r="D217" s="338"/>
      <c r="E217" s="338"/>
      <c r="F217" s="338"/>
      <c r="G217" s="338"/>
      <c r="H217" s="338"/>
      <c r="I217" s="338"/>
      <c r="J217" s="338"/>
      <c r="K217" s="338"/>
      <c r="L217" s="338"/>
      <c r="M217" s="338"/>
      <c r="N217" s="338"/>
      <c r="O217" s="337"/>
      <c r="P217" s="338"/>
    </row>
    <row r="218" spans="2:16" s="311" customFormat="1" ht="15.75">
      <c r="B218" s="312"/>
      <c r="C218" s="338"/>
      <c r="D218" s="338"/>
      <c r="E218" s="338"/>
      <c r="F218" s="338"/>
      <c r="G218" s="338"/>
      <c r="H218" s="338"/>
      <c r="I218" s="338"/>
      <c r="J218" s="338"/>
      <c r="K218" s="338"/>
      <c r="L218" s="338"/>
      <c r="M218" s="338"/>
      <c r="N218" s="338"/>
      <c r="O218" s="337"/>
      <c r="P218" s="338"/>
    </row>
    <row r="219" spans="2:16" s="311" customFormat="1" ht="15.75">
      <c r="B219" s="312"/>
      <c r="C219" s="338"/>
      <c r="D219" s="338"/>
      <c r="E219" s="338"/>
      <c r="F219" s="338"/>
      <c r="G219" s="338"/>
      <c r="H219" s="338"/>
      <c r="I219" s="338"/>
      <c r="J219" s="338"/>
      <c r="K219" s="338"/>
      <c r="L219" s="338"/>
      <c r="M219" s="338"/>
      <c r="N219" s="338"/>
      <c r="O219" s="337"/>
      <c r="P219" s="338"/>
    </row>
    <row r="220" spans="2:16" s="311" customFormat="1" ht="15.75">
      <c r="B220" s="312"/>
      <c r="C220" s="338"/>
      <c r="D220" s="338"/>
      <c r="E220" s="338"/>
      <c r="F220" s="338"/>
      <c r="G220" s="338"/>
      <c r="H220" s="338"/>
      <c r="I220" s="338"/>
      <c r="J220" s="338"/>
      <c r="K220" s="338"/>
      <c r="L220" s="338"/>
      <c r="M220" s="338"/>
      <c r="N220" s="338"/>
      <c r="O220" s="337"/>
      <c r="P220" s="338"/>
    </row>
    <row r="221" spans="2:16" s="311" customFormat="1" ht="15.75">
      <c r="B221" s="312"/>
      <c r="C221" s="338"/>
      <c r="D221" s="338"/>
      <c r="E221" s="338"/>
      <c r="F221" s="338"/>
      <c r="G221" s="338"/>
      <c r="H221" s="338"/>
      <c r="I221" s="338"/>
      <c r="J221" s="338"/>
      <c r="K221" s="338"/>
      <c r="L221" s="338"/>
      <c r="M221" s="338"/>
      <c r="N221" s="338"/>
      <c r="O221" s="337"/>
      <c r="P221" s="338"/>
    </row>
    <row r="222" spans="2:16" s="311" customFormat="1" ht="15.75">
      <c r="B222" s="312"/>
      <c r="C222" s="338"/>
      <c r="D222" s="338"/>
      <c r="E222" s="338"/>
      <c r="F222" s="338"/>
      <c r="G222" s="338"/>
      <c r="H222" s="338"/>
      <c r="I222" s="338"/>
      <c r="J222" s="338"/>
      <c r="K222" s="338"/>
      <c r="L222" s="338"/>
      <c r="M222" s="338"/>
      <c r="N222" s="338"/>
      <c r="O222" s="337"/>
      <c r="P222" s="338"/>
    </row>
    <row r="223" spans="2:16" s="311" customFormat="1" ht="15.75">
      <c r="B223" s="312"/>
      <c r="C223" s="338"/>
      <c r="D223" s="338"/>
      <c r="E223" s="338"/>
      <c r="F223" s="338"/>
      <c r="G223" s="338"/>
      <c r="H223" s="338"/>
      <c r="I223" s="338"/>
      <c r="J223" s="338"/>
      <c r="K223" s="338"/>
      <c r="L223" s="338"/>
      <c r="M223" s="338"/>
      <c r="N223" s="338"/>
      <c r="O223" s="337"/>
      <c r="P223" s="338"/>
    </row>
    <row r="224" spans="2:16" s="311" customFormat="1" ht="15.75">
      <c r="B224" s="312"/>
      <c r="C224" s="338"/>
      <c r="D224" s="338"/>
      <c r="E224" s="338"/>
      <c r="F224" s="338"/>
      <c r="G224" s="338"/>
      <c r="H224" s="338"/>
      <c r="I224" s="338"/>
      <c r="J224" s="338"/>
      <c r="K224" s="338"/>
      <c r="L224" s="338"/>
      <c r="M224" s="338"/>
      <c r="N224" s="338"/>
      <c r="O224" s="337"/>
      <c r="P224" s="338"/>
    </row>
    <row r="225" spans="2:16" s="311" customFormat="1" ht="15.75">
      <c r="B225" s="312"/>
      <c r="C225" s="338"/>
      <c r="D225" s="338"/>
      <c r="E225" s="338"/>
      <c r="F225" s="338"/>
      <c r="G225" s="338"/>
      <c r="H225" s="338"/>
      <c r="I225" s="338"/>
      <c r="J225" s="338"/>
      <c r="K225" s="338"/>
      <c r="L225" s="338"/>
      <c r="M225" s="338"/>
      <c r="N225" s="338"/>
      <c r="O225" s="337"/>
      <c r="P225" s="338"/>
    </row>
    <row r="226" spans="2:16" s="311" customFormat="1" ht="15.75">
      <c r="B226" s="312"/>
      <c r="C226" s="338"/>
      <c r="D226" s="338"/>
      <c r="E226" s="338"/>
      <c r="F226" s="338"/>
      <c r="G226" s="338"/>
      <c r="H226" s="338"/>
      <c r="I226" s="338"/>
      <c r="J226" s="338"/>
      <c r="K226" s="338"/>
      <c r="L226" s="338"/>
      <c r="M226" s="338"/>
      <c r="N226" s="338"/>
      <c r="O226" s="337"/>
      <c r="P226" s="338"/>
    </row>
    <row r="227" spans="2:16" s="311" customFormat="1" ht="15.75">
      <c r="B227" s="312"/>
      <c r="C227" s="338"/>
      <c r="D227" s="338"/>
      <c r="E227" s="338"/>
      <c r="F227" s="338"/>
      <c r="G227" s="338"/>
      <c r="H227" s="338"/>
      <c r="I227" s="338"/>
      <c r="J227" s="338"/>
      <c r="K227" s="338"/>
      <c r="L227" s="338"/>
      <c r="M227" s="338"/>
      <c r="N227" s="338"/>
      <c r="O227" s="337"/>
      <c r="P227" s="338"/>
    </row>
    <row r="228" spans="2:16" s="311" customFormat="1" ht="15.75">
      <c r="B228" s="312"/>
      <c r="C228" s="338"/>
      <c r="D228" s="338"/>
      <c r="E228" s="338"/>
      <c r="F228" s="338"/>
      <c r="G228" s="338"/>
      <c r="H228" s="338"/>
      <c r="I228" s="338"/>
      <c r="J228" s="338"/>
      <c r="K228" s="338"/>
      <c r="L228" s="338"/>
      <c r="M228" s="338"/>
      <c r="N228" s="338"/>
      <c r="O228" s="337"/>
      <c r="P228" s="338"/>
    </row>
    <row r="229" spans="2:16" s="311" customFormat="1" ht="15.75">
      <c r="B229" s="312"/>
      <c r="C229" s="338"/>
      <c r="D229" s="338"/>
      <c r="E229" s="338"/>
      <c r="F229" s="338"/>
      <c r="G229" s="338"/>
      <c r="H229" s="338"/>
      <c r="I229" s="338"/>
      <c r="J229" s="338"/>
      <c r="K229" s="338"/>
      <c r="L229" s="338"/>
      <c r="M229" s="338"/>
      <c r="N229" s="338"/>
      <c r="O229" s="337"/>
      <c r="P229" s="338"/>
    </row>
    <row r="230" spans="2:16" s="311" customFormat="1" ht="15.75">
      <c r="B230" s="312"/>
      <c r="C230" s="338"/>
      <c r="D230" s="338"/>
      <c r="E230" s="338"/>
      <c r="F230" s="338"/>
      <c r="G230" s="338"/>
      <c r="H230" s="338"/>
      <c r="I230" s="338"/>
      <c r="J230" s="338"/>
      <c r="K230" s="338"/>
      <c r="L230" s="338"/>
      <c r="M230" s="338"/>
      <c r="N230" s="338"/>
      <c r="O230" s="337"/>
      <c r="P230" s="338"/>
    </row>
    <row r="231" spans="2:16" s="311" customFormat="1" ht="15.75">
      <c r="B231" s="312"/>
      <c r="C231" s="338"/>
      <c r="D231" s="338"/>
      <c r="E231" s="338"/>
      <c r="F231" s="338"/>
      <c r="G231" s="338"/>
      <c r="H231" s="338"/>
      <c r="I231" s="338"/>
      <c r="J231" s="338"/>
      <c r="K231" s="338"/>
      <c r="L231" s="338"/>
      <c r="M231" s="338"/>
      <c r="N231" s="338"/>
      <c r="O231" s="337"/>
      <c r="P231" s="338"/>
    </row>
    <row r="232" spans="2:16" s="311" customFormat="1" ht="15.75">
      <c r="B232" s="312"/>
      <c r="C232" s="338"/>
      <c r="D232" s="338"/>
      <c r="E232" s="338"/>
      <c r="F232" s="338"/>
      <c r="G232" s="338"/>
      <c r="H232" s="338"/>
      <c r="I232" s="338"/>
      <c r="J232" s="338"/>
      <c r="K232" s="338"/>
      <c r="L232" s="338"/>
      <c r="M232" s="338"/>
      <c r="N232" s="338"/>
      <c r="O232" s="337"/>
      <c r="P232" s="338"/>
    </row>
    <row r="233" spans="2:16" s="311" customFormat="1" ht="15.75">
      <c r="B233" s="312"/>
      <c r="C233" s="338"/>
      <c r="D233" s="338"/>
      <c r="E233" s="338"/>
      <c r="F233" s="338"/>
      <c r="G233" s="338"/>
      <c r="H233" s="338"/>
      <c r="I233" s="338"/>
      <c r="J233" s="338"/>
      <c r="K233" s="338"/>
      <c r="L233" s="338"/>
      <c r="M233" s="338"/>
      <c r="N233" s="338"/>
      <c r="O233" s="337"/>
      <c r="P233" s="338"/>
    </row>
    <row r="234" spans="2:16" s="311" customFormat="1" ht="15.75">
      <c r="B234" s="312"/>
      <c r="C234" s="338"/>
      <c r="D234" s="338"/>
      <c r="E234" s="338"/>
      <c r="F234" s="338"/>
      <c r="G234" s="338"/>
      <c r="H234" s="338"/>
      <c r="I234" s="338"/>
      <c r="J234" s="338"/>
      <c r="K234" s="338"/>
      <c r="L234" s="338"/>
      <c r="M234" s="338"/>
      <c r="N234" s="338"/>
      <c r="O234" s="337"/>
      <c r="P234" s="338"/>
    </row>
    <row r="235" spans="2:16" s="311" customFormat="1" ht="15.75">
      <c r="B235" s="312"/>
      <c r="C235" s="338"/>
      <c r="D235" s="338"/>
      <c r="E235" s="338"/>
      <c r="F235" s="338"/>
      <c r="G235" s="338"/>
      <c r="H235" s="338"/>
      <c r="I235" s="338"/>
      <c r="J235" s="338"/>
      <c r="K235" s="338"/>
      <c r="L235" s="338"/>
      <c r="M235" s="338"/>
      <c r="N235" s="338"/>
      <c r="O235" s="337"/>
      <c r="P235" s="338"/>
    </row>
    <row r="236" spans="2:16" s="311" customFormat="1" ht="15.75">
      <c r="B236" s="312"/>
      <c r="C236" s="338"/>
      <c r="D236" s="338"/>
      <c r="E236" s="338"/>
      <c r="F236" s="338"/>
      <c r="G236" s="338"/>
      <c r="H236" s="338"/>
      <c r="I236" s="338"/>
      <c r="J236" s="338"/>
      <c r="K236" s="338"/>
      <c r="L236" s="338"/>
      <c r="M236" s="338"/>
      <c r="N236" s="338"/>
      <c r="O236" s="337"/>
      <c r="P236" s="338"/>
    </row>
    <row r="237" spans="2:16" s="311" customFormat="1" ht="15.75">
      <c r="B237" s="312"/>
      <c r="C237" s="338"/>
      <c r="D237" s="338"/>
      <c r="E237" s="338"/>
      <c r="F237" s="338"/>
      <c r="G237" s="338"/>
      <c r="H237" s="338"/>
      <c r="I237" s="338"/>
      <c r="J237" s="338"/>
      <c r="K237" s="338"/>
      <c r="L237" s="338"/>
      <c r="M237" s="338"/>
      <c r="N237" s="338"/>
      <c r="O237" s="337"/>
      <c r="P237" s="338"/>
    </row>
    <row r="238" spans="2:16" s="311" customFormat="1" ht="15.75">
      <c r="B238" s="312"/>
      <c r="C238" s="338"/>
      <c r="D238" s="338"/>
      <c r="E238" s="338"/>
      <c r="F238" s="338"/>
      <c r="G238" s="338"/>
      <c r="H238" s="338"/>
      <c r="I238" s="338"/>
      <c r="J238" s="338"/>
      <c r="K238" s="338"/>
      <c r="L238" s="338"/>
      <c r="M238" s="338"/>
      <c r="N238" s="338"/>
      <c r="O238" s="337"/>
      <c r="P238" s="338"/>
    </row>
    <row r="239" spans="2:16" s="311" customFormat="1" ht="15.75">
      <c r="B239" s="312"/>
      <c r="C239" s="338"/>
      <c r="D239" s="338"/>
      <c r="E239" s="338"/>
      <c r="F239" s="338"/>
      <c r="G239" s="338"/>
      <c r="H239" s="338"/>
      <c r="I239" s="338"/>
      <c r="J239" s="338"/>
      <c r="K239" s="338"/>
      <c r="L239" s="338"/>
      <c r="M239" s="338"/>
      <c r="N239" s="338"/>
      <c r="O239" s="337"/>
      <c r="P239" s="338"/>
    </row>
    <row r="240" spans="2:16" s="311" customFormat="1" ht="15.75">
      <c r="B240" s="312"/>
      <c r="C240" s="338"/>
      <c r="D240" s="338"/>
      <c r="E240" s="338"/>
      <c r="F240" s="338"/>
      <c r="G240" s="338"/>
      <c r="H240" s="338"/>
      <c r="I240" s="338"/>
      <c r="J240" s="338"/>
      <c r="K240" s="338"/>
      <c r="L240" s="338"/>
      <c r="M240" s="338"/>
      <c r="N240" s="338"/>
      <c r="O240" s="337"/>
      <c r="P240" s="338"/>
    </row>
    <row r="241" spans="2:16" s="311" customFormat="1" ht="15.75">
      <c r="B241" s="312"/>
      <c r="C241" s="338"/>
      <c r="D241" s="338"/>
      <c r="E241" s="338"/>
      <c r="F241" s="338"/>
      <c r="G241" s="338"/>
      <c r="H241" s="338"/>
      <c r="I241" s="338"/>
      <c r="J241" s="338"/>
      <c r="K241" s="338"/>
      <c r="L241" s="338"/>
      <c r="M241" s="338"/>
      <c r="N241" s="338"/>
      <c r="O241" s="337"/>
      <c r="P241" s="338"/>
    </row>
    <row r="242" spans="2:16" s="311" customFormat="1" ht="15.75">
      <c r="B242" s="312"/>
      <c r="C242" s="338"/>
      <c r="D242" s="338"/>
      <c r="E242" s="338"/>
      <c r="F242" s="338"/>
      <c r="G242" s="338"/>
      <c r="H242" s="338"/>
      <c r="I242" s="338"/>
      <c r="J242" s="338"/>
      <c r="K242" s="338"/>
      <c r="L242" s="338"/>
      <c r="M242" s="338"/>
      <c r="N242" s="338"/>
      <c r="O242" s="337"/>
      <c r="P242" s="338"/>
    </row>
    <row r="243" spans="2:16" s="311" customFormat="1" ht="15.75">
      <c r="B243" s="312"/>
      <c r="C243" s="338"/>
      <c r="D243" s="338"/>
      <c r="E243" s="338"/>
      <c r="F243" s="338"/>
      <c r="G243" s="338"/>
      <c r="H243" s="338"/>
      <c r="I243" s="338"/>
      <c r="J243" s="338"/>
      <c r="K243" s="338"/>
      <c r="L243" s="338"/>
      <c r="M243" s="338"/>
      <c r="N243" s="338"/>
      <c r="O243" s="337"/>
      <c r="P243" s="338"/>
    </row>
    <row r="244" spans="2:16" s="311" customFormat="1" ht="15.75">
      <c r="B244" s="312"/>
      <c r="C244" s="338"/>
      <c r="D244" s="338"/>
      <c r="E244" s="338"/>
      <c r="F244" s="338"/>
      <c r="G244" s="338"/>
      <c r="H244" s="338"/>
      <c r="I244" s="338"/>
      <c r="J244" s="338"/>
      <c r="K244" s="338"/>
      <c r="L244" s="338"/>
      <c r="M244" s="338"/>
      <c r="N244" s="338"/>
      <c r="O244" s="337"/>
      <c r="P244" s="338"/>
    </row>
    <row r="245" spans="2:16" s="311" customFormat="1" ht="15.75">
      <c r="B245" s="312"/>
      <c r="C245" s="338"/>
      <c r="D245" s="338"/>
      <c r="E245" s="338"/>
      <c r="F245" s="338"/>
      <c r="G245" s="338"/>
      <c r="H245" s="338"/>
      <c r="I245" s="338"/>
      <c r="J245" s="338"/>
      <c r="K245" s="338"/>
      <c r="L245" s="338"/>
      <c r="M245" s="338"/>
      <c r="N245" s="338"/>
      <c r="O245" s="337"/>
      <c r="P245" s="338"/>
    </row>
    <row r="246" spans="2:16" s="311" customFormat="1" ht="15.75">
      <c r="B246" s="312"/>
      <c r="C246" s="338"/>
      <c r="D246" s="338"/>
      <c r="E246" s="338"/>
      <c r="F246" s="338"/>
      <c r="G246" s="338"/>
      <c r="H246" s="338"/>
      <c r="I246" s="338"/>
      <c r="J246" s="338"/>
      <c r="K246" s="338"/>
      <c r="L246" s="338"/>
      <c r="M246" s="338"/>
      <c r="N246" s="338"/>
      <c r="O246" s="337"/>
      <c r="P246" s="338"/>
    </row>
    <row r="247" spans="2:16" s="311" customFormat="1" ht="15.75">
      <c r="B247" s="312"/>
      <c r="C247" s="338"/>
      <c r="D247" s="338"/>
      <c r="E247" s="338"/>
      <c r="F247" s="338"/>
      <c r="G247" s="338"/>
      <c r="H247" s="338"/>
      <c r="I247" s="338"/>
      <c r="J247" s="338"/>
      <c r="K247" s="338"/>
      <c r="L247" s="338"/>
      <c r="M247" s="338"/>
      <c r="N247" s="338"/>
      <c r="O247" s="337"/>
      <c r="P247" s="338"/>
    </row>
    <row r="248" spans="2:16" s="311" customFormat="1" ht="15.75">
      <c r="B248" s="312"/>
      <c r="C248" s="338"/>
      <c r="D248" s="338"/>
      <c r="E248" s="338"/>
      <c r="F248" s="338"/>
      <c r="G248" s="338"/>
      <c r="H248" s="338"/>
      <c r="I248" s="338"/>
      <c r="J248" s="338"/>
      <c r="K248" s="338"/>
      <c r="L248" s="338"/>
      <c r="M248" s="338"/>
      <c r="N248" s="338"/>
      <c r="O248" s="337"/>
      <c r="P248" s="338"/>
    </row>
    <row r="249" spans="2:16" s="311" customFormat="1" ht="15.75">
      <c r="B249" s="312"/>
      <c r="C249" s="338"/>
      <c r="D249" s="338"/>
      <c r="E249" s="338"/>
      <c r="F249" s="338"/>
      <c r="G249" s="338"/>
      <c r="H249" s="338"/>
      <c r="I249" s="338"/>
      <c r="J249" s="338"/>
      <c r="K249" s="338"/>
      <c r="L249" s="338"/>
      <c r="M249" s="338"/>
      <c r="N249" s="338"/>
      <c r="O249" s="337"/>
      <c r="P249" s="338"/>
    </row>
    <row r="250" spans="2:16" s="311" customFormat="1" ht="15.75">
      <c r="B250" s="312"/>
      <c r="C250" s="338"/>
      <c r="D250" s="338"/>
      <c r="E250" s="338"/>
      <c r="F250" s="338"/>
      <c r="G250" s="338"/>
      <c r="H250" s="338"/>
      <c r="I250" s="338"/>
      <c r="J250" s="338"/>
      <c r="K250" s="338"/>
      <c r="L250" s="338"/>
      <c r="M250" s="338"/>
      <c r="N250" s="338"/>
      <c r="O250" s="337"/>
      <c r="P250" s="338"/>
    </row>
    <row r="251" spans="2:16" s="311" customFormat="1" ht="15.75">
      <c r="B251" s="312"/>
      <c r="C251" s="338"/>
      <c r="D251" s="338"/>
      <c r="E251" s="338"/>
      <c r="F251" s="338"/>
      <c r="G251" s="338"/>
      <c r="H251" s="338"/>
      <c r="I251" s="338"/>
      <c r="J251" s="338"/>
      <c r="K251" s="338"/>
      <c r="L251" s="338"/>
      <c r="M251" s="338"/>
      <c r="N251" s="338"/>
      <c r="O251" s="337"/>
      <c r="P251" s="338"/>
    </row>
  </sheetData>
  <sheetProtection selectLockedCells="1" selectUnlockedCells="1"/>
  <mergeCells count="57">
    <mergeCell ref="A1:N1"/>
    <mergeCell ref="A2:N2"/>
    <mergeCell ref="A3:N3"/>
    <mergeCell ref="M4:N4"/>
    <mergeCell ref="A5:B5"/>
    <mergeCell ref="A6:O6"/>
    <mergeCell ref="B7:P7"/>
    <mergeCell ref="B12:P12"/>
    <mergeCell ref="B17:P17"/>
    <mergeCell ref="B22:P22"/>
    <mergeCell ref="A27:B27"/>
    <mergeCell ref="A28:B28"/>
    <mergeCell ref="A29:B29"/>
    <mergeCell ref="A30:B30"/>
    <mergeCell ref="A31:O31"/>
    <mergeCell ref="B32:P32"/>
    <mergeCell ref="B37:P37"/>
    <mergeCell ref="B42:P42"/>
    <mergeCell ref="B47:P47"/>
    <mergeCell ref="B52:P52"/>
    <mergeCell ref="B57:P57"/>
    <mergeCell ref="B62:P62"/>
    <mergeCell ref="B67:P67"/>
    <mergeCell ref="B72:P72"/>
    <mergeCell ref="A77:B77"/>
    <mergeCell ref="A78:B78"/>
    <mergeCell ref="A79:B79"/>
    <mergeCell ref="A80:B80"/>
    <mergeCell ref="A81:O81"/>
    <mergeCell ref="B82:O82"/>
    <mergeCell ref="B87:O87"/>
    <mergeCell ref="B92:O92"/>
    <mergeCell ref="B97:O97"/>
    <mergeCell ref="B102:P102"/>
    <mergeCell ref="A107:B107"/>
    <mergeCell ref="A108:B108"/>
    <mergeCell ref="A109:B109"/>
    <mergeCell ref="A110:B110"/>
    <mergeCell ref="A112:B112"/>
    <mergeCell ref="A113:B113"/>
    <mergeCell ref="A114:B114"/>
    <mergeCell ref="A115:B115"/>
    <mergeCell ref="A117:O117"/>
    <mergeCell ref="B123:P123"/>
    <mergeCell ref="B128:P128"/>
    <mergeCell ref="B133:P133"/>
    <mergeCell ref="B138:P138"/>
    <mergeCell ref="A139:B139"/>
    <mergeCell ref="A140:B140"/>
    <mergeCell ref="A141:B141"/>
    <mergeCell ref="A142:B142"/>
    <mergeCell ref="A143:N143"/>
    <mergeCell ref="A148:N148"/>
    <mergeCell ref="A144:B144"/>
    <mergeCell ref="A145:B145"/>
    <mergeCell ref="A146:B146"/>
    <mergeCell ref="A147:B147"/>
  </mergeCells>
  <printOptions horizontalCentered="1"/>
  <pageMargins left="0.27569444444444446" right="0.27569444444444446" top="0.15763888888888888" bottom="0.15763888888888888" header="0.5118055555555555" footer="0.5118055555555555"/>
  <pageSetup fitToHeight="0" fitToWidth="1" horizontalDpi="300" verticalDpi="300" orientation="landscape" paperSize="9" scale="93" r:id="rId1"/>
  <rowBreaks count="5" manualBreakCount="5">
    <brk id="30" max="255" man="1"/>
    <brk id="56" max="15" man="1"/>
    <brk id="80" max="15" man="1"/>
    <brk id="106" max="15" man="1"/>
    <brk id="13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4"/>
  <sheetViews>
    <sheetView zoomScaleSheetLayoutView="75" workbookViewId="0" topLeftCell="A91">
      <selection activeCell="D101" sqref="D101"/>
    </sheetView>
  </sheetViews>
  <sheetFormatPr defaultColWidth="8.796875" defaultRowHeight="15"/>
  <cols>
    <col min="1" max="1" width="2.8984375" style="339" customWidth="1"/>
    <col min="2" max="2" width="22.8984375" style="339" customWidth="1"/>
    <col min="3" max="3" width="12" style="340" customWidth="1"/>
    <col min="4" max="4" width="7.69921875" style="341" customWidth="1"/>
    <col min="5" max="6" width="9.8984375" style="341" customWidth="1"/>
    <col min="7" max="7" width="7.8984375" style="341" customWidth="1"/>
    <col min="8" max="8" width="0" style="341" hidden="1" customWidth="1"/>
    <col min="9" max="9" width="6.3984375" style="341" customWidth="1"/>
    <col min="10" max="10" width="6.69921875" style="341" customWidth="1"/>
    <col min="11" max="11" width="7" style="341" customWidth="1"/>
    <col min="12" max="12" width="6.19921875" style="341" customWidth="1"/>
    <col min="13" max="13" width="8" style="341" customWidth="1"/>
    <col min="14" max="14" width="7.19921875" style="341" customWidth="1"/>
    <col min="15" max="15" width="7.8984375" style="341" customWidth="1"/>
    <col min="16" max="16" width="10.19921875" style="341" customWidth="1"/>
    <col min="17" max="18" width="8.19921875" style="341" customWidth="1"/>
    <col min="19" max="16384" width="7" style="339" customWidth="1"/>
  </cols>
  <sheetData>
    <row r="1" spans="1:18" s="342" customFormat="1" ht="11.25" customHeight="1">
      <c r="A1" s="667" t="s">
        <v>134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211"/>
      <c r="R1" s="211"/>
    </row>
    <row r="2" spans="1:18" s="342" customFormat="1" ht="17.25" customHeight="1">
      <c r="A2" s="601" t="s">
        <v>81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7"/>
      <c r="R2" s="7"/>
    </row>
    <row r="3" spans="1:18" s="342" customFormat="1" ht="10.5" customHeight="1">
      <c r="A3" s="602" t="s">
        <v>135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8"/>
      <c r="R3" s="8"/>
    </row>
    <row r="4" spans="1:18" s="342" customFormat="1" ht="12.75" customHeight="1" thickBot="1">
      <c r="A4" s="9"/>
      <c r="B4" s="214"/>
      <c r="C4" s="10"/>
      <c r="D4" s="10"/>
      <c r="E4" s="10"/>
      <c r="F4" s="10"/>
      <c r="G4" s="10"/>
      <c r="H4" s="10"/>
      <c r="I4" s="10"/>
      <c r="J4" s="10"/>
      <c r="K4" s="10"/>
      <c r="M4" s="11"/>
      <c r="N4" s="603" t="s">
        <v>3</v>
      </c>
      <c r="O4" s="603"/>
      <c r="P4" s="603"/>
      <c r="Q4" s="11"/>
      <c r="R4" s="11"/>
    </row>
    <row r="5" spans="1:19" s="342" customFormat="1" ht="81" customHeight="1" thickBot="1">
      <c r="A5" s="711" t="s">
        <v>65</v>
      </c>
      <c r="B5" s="712"/>
      <c r="C5" s="504" t="s">
        <v>136</v>
      </c>
      <c r="D5" s="505" t="s">
        <v>67</v>
      </c>
      <c r="E5" s="506" t="s">
        <v>68</v>
      </c>
      <c r="F5" s="507" t="s">
        <v>69</v>
      </c>
      <c r="G5" s="508" t="s">
        <v>70</v>
      </c>
      <c r="H5" s="509" t="s">
        <v>137</v>
      </c>
      <c r="I5" s="510" t="s">
        <v>71</v>
      </c>
      <c r="J5" s="511" t="s">
        <v>72</v>
      </c>
      <c r="K5" s="505" t="s">
        <v>73</v>
      </c>
      <c r="L5" s="512" t="s">
        <v>74</v>
      </c>
      <c r="M5" s="512" t="s">
        <v>75</v>
      </c>
      <c r="N5" s="512" t="s">
        <v>76</v>
      </c>
      <c r="O5" s="506" t="s">
        <v>138</v>
      </c>
      <c r="P5" s="506" t="s">
        <v>77</v>
      </c>
      <c r="Q5" s="513" t="s">
        <v>139</v>
      </c>
      <c r="R5" s="514" t="s">
        <v>140</v>
      </c>
      <c r="S5" s="343"/>
    </row>
    <row r="6" spans="1:26" s="281" customFormat="1" ht="27.75" customHeight="1" thickBot="1">
      <c r="A6" s="705" t="s">
        <v>90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7"/>
      <c r="Q6" s="344"/>
      <c r="R6" s="515"/>
      <c r="S6" s="208"/>
      <c r="T6" s="208"/>
      <c r="U6" s="208"/>
      <c r="V6" s="208"/>
      <c r="W6" s="208"/>
      <c r="X6" s="208"/>
      <c r="Y6" s="208"/>
      <c r="Z6" s="208"/>
    </row>
    <row r="7" spans="1:26" s="281" customFormat="1" ht="18" customHeight="1" thickBot="1">
      <c r="A7" s="516"/>
      <c r="B7" s="699" t="s">
        <v>91</v>
      </c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683"/>
      <c r="R7" s="684"/>
      <c r="S7" s="208"/>
      <c r="T7" s="208"/>
      <c r="U7" s="208"/>
      <c r="V7" s="208"/>
      <c r="W7" s="208"/>
      <c r="X7" s="208"/>
      <c r="Y7" s="208"/>
      <c r="Z7" s="208"/>
    </row>
    <row r="8" spans="1:26" s="281" customFormat="1" ht="17.25" customHeight="1">
      <c r="A8" s="516"/>
      <c r="B8" s="243" t="s">
        <v>92</v>
      </c>
      <c r="C8" s="345">
        <f>SUM(D8:F8)+SUM(K8:P8)</f>
        <v>40319</v>
      </c>
      <c r="D8" s="259">
        <v>27946</v>
      </c>
      <c r="E8" s="245">
        <v>7546</v>
      </c>
      <c r="F8" s="248">
        <v>4827</v>
      </c>
      <c r="G8" s="259">
        <f>+F8-I8-J8</f>
        <v>2764</v>
      </c>
      <c r="H8" s="245"/>
      <c r="I8" s="245">
        <v>0</v>
      </c>
      <c r="J8" s="346">
        <v>2063</v>
      </c>
      <c r="K8" s="259">
        <v>0</v>
      </c>
      <c r="L8" s="245">
        <v>0</v>
      </c>
      <c r="M8" s="245">
        <v>0</v>
      </c>
      <c r="N8" s="245">
        <v>0</v>
      </c>
      <c r="O8" s="245">
        <v>0</v>
      </c>
      <c r="P8" s="346">
        <v>0</v>
      </c>
      <c r="Q8" s="245">
        <v>0</v>
      </c>
      <c r="R8" s="517">
        <v>0</v>
      </c>
      <c r="S8" s="208"/>
      <c r="T8" s="208"/>
      <c r="U8" s="208"/>
      <c r="V8" s="208"/>
      <c r="W8" s="208"/>
      <c r="X8" s="208"/>
      <c r="Y8" s="208"/>
      <c r="Z8" s="208"/>
    </row>
    <row r="9" spans="1:26" s="281" customFormat="1" ht="17.25" customHeight="1">
      <c r="A9" s="516"/>
      <c r="B9" s="226" t="s">
        <v>93</v>
      </c>
      <c r="C9" s="347">
        <f>SUM(D9:F9)+SUM(K9:P9)</f>
        <v>42751</v>
      </c>
      <c r="D9" s="220">
        <f>30997-712-567</f>
        <v>29718</v>
      </c>
      <c r="E9" s="224">
        <f>8048-136-153</f>
        <v>7759</v>
      </c>
      <c r="F9" s="222">
        <v>5274</v>
      </c>
      <c r="G9" s="220">
        <f>+F9-I9-J9</f>
        <v>2797.5</v>
      </c>
      <c r="H9" s="224"/>
      <c r="I9" s="224">
        <v>0</v>
      </c>
      <c r="J9" s="348">
        <f>1950*1.27</f>
        <v>2476.5</v>
      </c>
      <c r="K9" s="220">
        <v>0</v>
      </c>
      <c r="L9" s="224">
        <v>0</v>
      </c>
      <c r="M9" s="224">
        <v>0</v>
      </c>
      <c r="N9" s="224">
        <v>0</v>
      </c>
      <c r="O9" s="224">
        <v>0</v>
      </c>
      <c r="P9" s="348">
        <v>0</v>
      </c>
      <c r="Q9" s="233">
        <v>0</v>
      </c>
      <c r="R9" s="518">
        <v>0</v>
      </c>
      <c r="S9" s="208"/>
      <c r="T9" s="208"/>
      <c r="U9" s="208"/>
      <c r="V9" s="208"/>
      <c r="W9" s="208"/>
      <c r="X9" s="208"/>
      <c r="Y9" s="208"/>
      <c r="Z9" s="208"/>
    </row>
    <row r="10" spans="1:26" s="281" customFormat="1" ht="17.25" customHeight="1">
      <c r="A10" s="516"/>
      <c r="B10" s="226" t="s">
        <v>94</v>
      </c>
      <c r="C10" s="347">
        <f>SUM(D10:F10)+SUM(K10:P10)</f>
        <v>43943</v>
      </c>
      <c r="D10" s="220">
        <f>30997-712-567+787+85+6</f>
        <v>30596</v>
      </c>
      <c r="E10" s="224">
        <f>8048-136-153+236</f>
        <v>7995</v>
      </c>
      <c r="F10" s="222">
        <f>5274+78</f>
        <v>5352</v>
      </c>
      <c r="G10" s="220">
        <f>+F10-I10-J10</f>
        <v>2875.5</v>
      </c>
      <c r="H10" s="224"/>
      <c r="I10" s="224">
        <v>0</v>
      </c>
      <c r="J10" s="348">
        <f>1950*1.27</f>
        <v>2476.5</v>
      </c>
      <c r="K10" s="220">
        <v>0</v>
      </c>
      <c r="L10" s="224">
        <v>0</v>
      </c>
      <c r="M10" s="224">
        <v>0</v>
      </c>
      <c r="N10" s="224">
        <v>0</v>
      </c>
      <c r="O10" s="224">
        <v>0</v>
      </c>
      <c r="P10" s="348">
        <v>0</v>
      </c>
      <c r="Q10" s="233">
        <v>0</v>
      </c>
      <c r="R10" s="518">
        <v>0</v>
      </c>
      <c r="S10" s="208"/>
      <c r="T10" s="208"/>
      <c r="U10" s="208"/>
      <c r="V10" s="208"/>
      <c r="W10" s="208"/>
      <c r="X10" s="208"/>
      <c r="Y10" s="208"/>
      <c r="Z10" s="208"/>
    </row>
    <row r="11" spans="1:26" s="359" customFormat="1" ht="18" customHeight="1" thickBot="1">
      <c r="A11" s="519"/>
      <c r="B11" s="349" t="s">
        <v>95</v>
      </c>
      <c r="C11" s="347">
        <f>SUM(D11:F11)+SUM(K11:R11)</f>
        <v>22147</v>
      </c>
      <c r="D11" s="350">
        <v>14453</v>
      </c>
      <c r="E11" s="351">
        <v>3640</v>
      </c>
      <c r="F11" s="352">
        <v>2699</v>
      </c>
      <c r="G11" s="220">
        <f>+F11-I11-J11</f>
        <v>1218</v>
      </c>
      <c r="H11" s="353"/>
      <c r="I11" s="353"/>
      <c r="J11" s="354">
        <v>1481</v>
      </c>
      <c r="K11" s="355">
        <v>0</v>
      </c>
      <c r="L11" s="356">
        <v>0</v>
      </c>
      <c r="M11" s="356">
        <v>0</v>
      </c>
      <c r="N11" s="356">
        <v>0</v>
      </c>
      <c r="O11" s="356">
        <v>0</v>
      </c>
      <c r="P11" s="357">
        <v>0</v>
      </c>
      <c r="Q11" s="256">
        <v>0</v>
      </c>
      <c r="R11" s="520">
        <v>1355</v>
      </c>
      <c r="S11" s="358"/>
      <c r="T11" s="358"/>
      <c r="U11" s="358"/>
      <c r="V11" s="358"/>
      <c r="W11" s="358"/>
      <c r="X11" s="358"/>
      <c r="Y11" s="358"/>
      <c r="Z11" s="358"/>
    </row>
    <row r="12" spans="1:26" s="281" customFormat="1" ht="18" customHeight="1" thickBot="1">
      <c r="A12" s="516"/>
      <c r="B12" s="682" t="s">
        <v>141</v>
      </c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4"/>
      <c r="S12" s="208"/>
      <c r="T12" s="208"/>
      <c r="U12" s="208"/>
      <c r="V12" s="208"/>
      <c r="W12" s="208"/>
      <c r="X12" s="208"/>
      <c r="Y12" s="208"/>
      <c r="Z12" s="208"/>
    </row>
    <row r="13" spans="1:26" s="281" customFormat="1" ht="17.25" customHeight="1">
      <c r="A13" s="516"/>
      <c r="B13" s="243" t="s">
        <v>92</v>
      </c>
      <c r="C13" s="345">
        <f>SUM(D13:F13)+SUM(K13:P13)</f>
        <v>13753</v>
      </c>
      <c r="D13" s="259">
        <v>4058</v>
      </c>
      <c r="E13" s="245">
        <v>1096</v>
      </c>
      <c r="F13" s="248">
        <v>7620</v>
      </c>
      <c r="G13" s="259">
        <f>+F13-I13-J13</f>
        <v>811</v>
      </c>
      <c r="H13" s="245"/>
      <c r="I13" s="245">
        <v>6009</v>
      </c>
      <c r="J13" s="346">
        <v>800</v>
      </c>
      <c r="K13" s="259">
        <v>0</v>
      </c>
      <c r="L13" s="245">
        <v>979</v>
      </c>
      <c r="M13" s="245">
        <v>0</v>
      </c>
      <c r="N13" s="245">
        <v>0</v>
      </c>
      <c r="O13" s="245">
        <v>0</v>
      </c>
      <c r="P13" s="346">
        <v>0</v>
      </c>
      <c r="Q13" s="245">
        <v>0</v>
      </c>
      <c r="R13" s="517">
        <v>0</v>
      </c>
      <c r="S13" s="208"/>
      <c r="T13" s="208"/>
      <c r="U13" s="208"/>
      <c r="V13" s="208"/>
      <c r="W13" s="208"/>
      <c r="X13" s="208"/>
      <c r="Y13" s="208"/>
      <c r="Z13" s="208"/>
    </row>
    <row r="14" spans="1:26" s="281" customFormat="1" ht="17.25" customHeight="1">
      <c r="A14" s="516"/>
      <c r="B14" s="226" t="s">
        <v>142</v>
      </c>
      <c r="C14" s="347">
        <f>SUM(D14:F14)+SUM(K14:P14)</f>
        <v>14183</v>
      </c>
      <c r="D14" s="220">
        <v>4531</v>
      </c>
      <c r="E14" s="224">
        <v>1190</v>
      </c>
      <c r="F14" s="222">
        <f>8437+25</f>
        <v>8462</v>
      </c>
      <c r="G14" s="220">
        <f>+F14-I14-J14</f>
        <v>952.3</v>
      </c>
      <c r="H14" s="224"/>
      <c r="I14" s="224">
        <v>6862</v>
      </c>
      <c r="J14" s="348">
        <f>510*1.27</f>
        <v>647.7</v>
      </c>
      <c r="K14" s="220">
        <v>0</v>
      </c>
      <c r="L14" s="265">
        <v>0</v>
      </c>
      <c r="M14" s="224">
        <v>0</v>
      </c>
      <c r="N14" s="224">
        <v>0</v>
      </c>
      <c r="O14" s="224">
        <v>0</v>
      </c>
      <c r="P14" s="348">
        <v>0</v>
      </c>
      <c r="Q14" s="233">
        <v>0</v>
      </c>
      <c r="R14" s="518">
        <v>0</v>
      </c>
      <c r="S14" s="208"/>
      <c r="T14" s="208"/>
      <c r="U14" s="208"/>
      <c r="V14" s="208"/>
      <c r="W14" s="208"/>
      <c r="X14" s="208"/>
      <c r="Y14" s="208"/>
      <c r="Z14" s="208"/>
    </row>
    <row r="15" spans="1:26" s="281" customFormat="1" ht="17.25" customHeight="1">
      <c r="A15" s="516"/>
      <c r="B15" s="226" t="s">
        <v>94</v>
      </c>
      <c r="C15" s="347">
        <f>SUM(D15:F15)+SUM(K15:P15)</f>
        <v>14371</v>
      </c>
      <c r="D15" s="220">
        <v>4678</v>
      </c>
      <c r="E15" s="224">
        <v>1231</v>
      </c>
      <c r="F15" s="222">
        <f>8437+25</f>
        <v>8462</v>
      </c>
      <c r="G15" s="220">
        <f>+F15-I15-J15</f>
        <v>952.3</v>
      </c>
      <c r="H15" s="224"/>
      <c r="I15" s="224">
        <v>6862</v>
      </c>
      <c r="J15" s="348">
        <f>510*1.27</f>
        <v>647.7</v>
      </c>
      <c r="K15" s="220">
        <v>0</v>
      </c>
      <c r="L15" s="265">
        <v>0</v>
      </c>
      <c r="M15" s="224">
        <v>0</v>
      </c>
      <c r="N15" s="224">
        <v>0</v>
      </c>
      <c r="O15" s="224">
        <v>0</v>
      </c>
      <c r="P15" s="348">
        <v>0</v>
      </c>
      <c r="Q15" s="233">
        <v>0</v>
      </c>
      <c r="R15" s="518">
        <v>0</v>
      </c>
      <c r="S15" s="208"/>
      <c r="T15" s="208"/>
      <c r="U15" s="208"/>
      <c r="V15" s="208"/>
      <c r="W15" s="208"/>
      <c r="X15" s="208"/>
      <c r="Y15" s="208"/>
      <c r="Z15" s="208"/>
    </row>
    <row r="16" spans="1:26" s="359" customFormat="1" ht="18" customHeight="1" thickBot="1">
      <c r="A16" s="519"/>
      <c r="B16" s="349" t="s">
        <v>95</v>
      </c>
      <c r="C16" s="347">
        <f>SUM(D16:F16)+SUM(K16:P16)</f>
        <v>6658</v>
      </c>
      <c r="D16" s="350">
        <v>2303</v>
      </c>
      <c r="E16" s="351">
        <v>622</v>
      </c>
      <c r="F16" s="352">
        <v>3733</v>
      </c>
      <c r="G16" s="220">
        <f>+F16-I16-J16</f>
        <v>535</v>
      </c>
      <c r="H16" s="351"/>
      <c r="I16" s="351">
        <v>2870</v>
      </c>
      <c r="J16" s="360">
        <v>328</v>
      </c>
      <c r="K16" s="355">
        <v>0</v>
      </c>
      <c r="L16" s="361">
        <v>0</v>
      </c>
      <c r="M16" s="356">
        <v>0</v>
      </c>
      <c r="N16" s="356">
        <v>0</v>
      </c>
      <c r="O16" s="356">
        <v>0</v>
      </c>
      <c r="P16" s="357">
        <v>0</v>
      </c>
      <c r="Q16" s="256">
        <v>0</v>
      </c>
      <c r="R16" s="520">
        <v>0</v>
      </c>
      <c r="S16" s="358"/>
      <c r="T16" s="358"/>
      <c r="U16" s="358"/>
      <c r="V16" s="358"/>
      <c r="W16" s="358"/>
      <c r="X16" s="358"/>
      <c r="Y16" s="358"/>
      <c r="Z16" s="358"/>
    </row>
    <row r="17" spans="1:26" s="359" customFormat="1" ht="18" customHeight="1" thickBot="1">
      <c r="A17" s="519"/>
      <c r="B17" s="682" t="s">
        <v>97</v>
      </c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4"/>
      <c r="S17" s="358"/>
      <c r="T17" s="358"/>
      <c r="U17" s="358"/>
      <c r="V17" s="358"/>
      <c r="W17" s="358"/>
      <c r="X17" s="358"/>
      <c r="Y17" s="358"/>
      <c r="Z17" s="358"/>
    </row>
    <row r="18" spans="1:26" s="359" customFormat="1" ht="18" customHeight="1">
      <c r="A18" s="519"/>
      <c r="B18" s="243" t="s">
        <v>92</v>
      </c>
      <c r="C18" s="345">
        <f aca="true" t="shared" si="0" ref="C18:C24">SUM(D18:F18)+SUM(K18:P18)</f>
        <v>0</v>
      </c>
      <c r="D18" s="259">
        <v>0</v>
      </c>
      <c r="E18" s="245">
        <v>0</v>
      </c>
      <c r="F18" s="248">
        <v>0</v>
      </c>
      <c r="G18" s="259">
        <f>+F18-I18-J18</f>
        <v>0</v>
      </c>
      <c r="H18" s="245"/>
      <c r="I18" s="245">
        <v>0</v>
      </c>
      <c r="J18" s="248">
        <v>0</v>
      </c>
      <c r="K18" s="259">
        <v>0</v>
      </c>
      <c r="L18" s="245">
        <v>0</v>
      </c>
      <c r="M18" s="245">
        <v>0</v>
      </c>
      <c r="N18" s="245">
        <v>0</v>
      </c>
      <c r="O18" s="245">
        <v>0</v>
      </c>
      <c r="P18" s="346">
        <v>0</v>
      </c>
      <c r="Q18" s="245">
        <v>0</v>
      </c>
      <c r="R18" s="517">
        <v>0</v>
      </c>
      <c r="S18" s="358"/>
      <c r="T18" s="358"/>
      <c r="U18" s="358"/>
      <c r="V18" s="358"/>
      <c r="W18" s="358"/>
      <c r="X18" s="358"/>
      <c r="Y18" s="358"/>
      <c r="Z18" s="358"/>
    </row>
    <row r="19" spans="1:26" s="359" customFormat="1" ht="18" customHeight="1">
      <c r="A19" s="519"/>
      <c r="B19" s="226" t="s">
        <v>142</v>
      </c>
      <c r="C19" s="347">
        <f t="shared" si="0"/>
        <v>0</v>
      </c>
      <c r="D19" s="220">
        <v>0</v>
      </c>
      <c r="E19" s="224">
        <v>0</v>
      </c>
      <c r="F19" s="222">
        <v>0</v>
      </c>
      <c r="G19" s="220">
        <v>0</v>
      </c>
      <c r="H19" s="224"/>
      <c r="I19" s="224">
        <v>0</v>
      </c>
      <c r="J19" s="222">
        <v>0</v>
      </c>
      <c r="K19" s="220">
        <v>0</v>
      </c>
      <c r="L19" s="265">
        <v>0</v>
      </c>
      <c r="M19" s="224">
        <v>0</v>
      </c>
      <c r="N19" s="224">
        <v>0</v>
      </c>
      <c r="O19" s="224">
        <v>0</v>
      </c>
      <c r="P19" s="348">
        <v>0</v>
      </c>
      <c r="Q19" s="233">
        <v>0</v>
      </c>
      <c r="R19" s="518">
        <v>0</v>
      </c>
      <c r="S19" s="358"/>
      <c r="T19" s="358"/>
      <c r="U19" s="358"/>
      <c r="V19" s="358"/>
      <c r="W19" s="358"/>
      <c r="X19" s="358"/>
      <c r="Y19" s="358"/>
      <c r="Z19" s="358"/>
    </row>
    <row r="20" spans="1:26" s="359" customFormat="1" ht="18" customHeight="1">
      <c r="A20" s="519"/>
      <c r="B20" s="226" t="s">
        <v>94</v>
      </c>
      <c r="C20" s="347">
        <f t="shared" si="0"/>
        <v>0</v>
      </c>
      <c r="D20" s="220">
        <v>0</v>
      </c>
      <c r="E20" s="224">
        <v>0</v>
      </c>
      <c r="F20" s="222">
        <v>0</v>
      </c>
      <c r="G20" s="220">
        <v>0</v>
      </c>
      <c r="H20" s="224"/>
      <c r="I20" s="224">
        <v>0</v>
      </c>
      <c r="J20" s="222">
        <v>0</v>
      </c>
      <c r="K20" s="220">
        <v>0</v>
      </c>
      <c r="L20" s="265">
        <v>0</v>
      </c>
      <c r="M20" s="224">
        <v>0</v>
      </c>
      <c r="N20" s="224">
        <v>0</v>
      </c>
      <c r="O20" s="224">
        <v>0</v>
      </c>
      <c r="P20" s="348">
        <v>0</v>
      </c>
      <c r="Q20" s="233">
        <v>0</v>
      </c>
      <c r="R20" s="518">
        <v>0</v>
      </c>
      <c r="S20" s="358"/>
      <c r="T20" s="358"/>
      <c r="U20" s="358"/>
      <c r="V20" s="358"/>
      <c r="W20" s="358"/>
      <c r="X20" s="358"/>
      <c r="Y20" s="358"/>
      <c r="Z20" s="358"/>
    </row>
    <row r="21" spans="1:26" s="359" customFormat="1" ht="18" customHeight="1" thickBot="1">
      <c r="A21" s="519"/>
      <c r="B21" s="349" t="s">
        <v>95</v>
      </c>
      <c r="C21" s="347">
        <f t="shared" si="0"/>
        <v>186</v>
      </c>
      <c r="D21" s="350">
        <v>0</v>
      </c>
      <c r="E21" s="351">
        <v>0</v>
      </c>
      <c r="F21" s="352">
        <v>186</v>
      </c>
      <c r="G21" s="220">
        <f>+F21-I21-J21</f>
        <v>0</v>
      </c>
      <c r="H21" s="351"/>
      <c r="I21" s="351">
        <v>186</v>
      </c>
      <c r="J21" s="353">
        <v>0</v>
      </c>
      <c r="K21" s="355">
        <v>0</v>
      </c>
      <c r="L21" s="361">
        <v>0</v>
      </c>
      <c r="M21" s="356">
        <v>0</v>
      </c>
      <c r="N21" s="356">
        <v>0</v>
      </c>
      <c r="O21" s="356">
        <v>0</v>
      </c>
      <c r="P21" s="357">
        <v>0</v>
      </c>
      <c r="Q21" s="256">
        <v>0</v>
      </c>
      <c r="R21" s="520">
        <v>0</v>
      </c>
      <c r="S21" s="358"/>
      <c r="T21" s="358"/>
      <c r="U21" s="358"/>
      <c r="V21" s="358"/>
      <c r="W21" s="358"/>
      <c r="X21" s="358"/>
      <c r="Y21" s="358"/>
      <c r="Z21" s="358"/>
    </row>
    <row r="22" spans="1:26" s="296" customFormat="1" ht="18" customHeight="1">
      <c r="A22" s="708" t="s">
        <v>99</v>
      </c>
      <c r="B22" s="662"/>
      <c r="C22" s="318">
        <f t="shared" si="0"/>
        <v>54072</v>
      </c>
      <c r="D22" s="313">
        <f aca="true" t="shared" si="1" ref="D22:P22">+D8+D13</f>
        <v>32004</v>
      </c>
      <c r="E22" s="307">
        <f t="shared" si="1"/>
        <v>8642</v>
      </c>
      <c r="F22" s="362">
        <f t="shared" si="1"/>
        <v>12447</v>
      </c>
      <c r="G22" s="313">
        <f t="shared" si="1"/>
        <v>3575</v>
      </c>
      <c r="H22" s="307">
        <f t="shared" si="1"/>
        <v>0</v>
      </c>
      <c r="I22" s="307">
        <f t="shared" si="1"/>
        <v>6009</v>
      </c>
      <c r="J22" s="308">
        <f t="shared" si="1"/>
        <v>2863</v>
      </c>
      <c r="K22" s="313">
        <f t="shared" si="1"/>
        <v>0</v>
      </c>
      <c r="L22" s="307">
        <f t="shared" si="1"/>
        <v>979</v>
      </c>
      <c r="M22" s="307">
        <f t="shared" si="1"/>
        <v>0</v>
      </c>
      <c r="N22" s="307">
        <f t="shared" si="1"/>
        <v>0</v>
      </c>
      <c r="O22" s="307">
        <f t="shared" si="1"/>
        <v>0</v>
      </c>
      <c r="P22" s="362">
        <f t="shared" si="1"/>
        <v>0</v>
      </c>
      <c r="Q22" s="307">
        <v>0</v>
      </c>
      <c r="R22" s="523">
        <v>0</v>
      </c>
      <c r="S22" s="312"/>
      <c r="T22" s="312"/>
      <c r="U22" s="312"/>
      <c r="V22" s="312"/>
      <c r="W22" s="312"/>
      <c r="X22" s="312"/>
      <c r="Y22" s="312"/>
      <c r="Z22" s="312"/>
    </row>
    <row r="23" spans="1:26" s="296" customFormat="1" ht="18" customHeight="1">
      <c r="A23" s="615" t="s">
        <v>100</v>
      </c>
      <c r="B23" s="616"/>
      <c r="C23" s="269">
        <f t="shared" si="0"/>
        <v>56934</v>
      </c>
      <c r="D23" s="293">
        <f aca="true" t="shared" si="2" ref="D23:P23">+D9+D14</f>
        <v>34249</v>
      </c>
      <c r="E23" s="265">
        <f t="shared" si="2"/>
        <v>8949</v>
      </c>
      <c r="F23" s="264">
        <f t="shared" si="2"/>
        <v>13736</v>
      </c>
      <c r="G23" s="293">
        <f t="shared" si="2"/>
        <v>3749.8</v>
      </c>
      <c r="H23" s="265">
        <f t="shared" si="2"/>
        <v>0</v>
      </c>
      <c r="I23" s="265">
        <f t="shared" si="2"/>
        <v>6862</v>
      </c>
      <c r="J23" s="267">
        <f t="shared" si="2"/>
        <v>3124.2</v>
      </c>
      <c r="K23" s="293">
        <f t="shared" si="2"/>
        <v>0</v>
      </c>
      <c r="L23" s="265">
        <f t="shared" si="2"/>
        <v>0</v>
      </c>
      <c r="M23" s="265">
        <f t="shared" si="2"/>
        <v>0</v>
      </c>
      <c r="N23" s="265">
        <f t="shared" si="2"/>
        <v>0</v>
      </c>
      <c r="O23" s="265">
        <f t="shared" si="2"/>
        <v>0</v>
      </c>
      <c r="P23" s="264">
        <f t="shared" si="2"/>
        <v>0</v>
      </c>
      <c r="Q23" s="273">
        <v>0</v>
      </c>
      <c r="R23" s="524">
        <v>0</v>
      </c>
      <c r="S23" s="312"/>
      <c r="T23" s="312"/>
      <c r="U23" s="312"/>
      <c r="V23" s="312"/>
      <c r="W23" s="312"/>
      <c r="X23" s="312"/>
      <c r="Y23" s="312"/>
      <c r="Z23" s="312"/>
    </row>
    <row r="24" spans="1:26" s="296" customFormat="1" ht="18" customHeight="1">
      <c r="A24" s="675" t="s">
        <v>101</v>
      </c>
      <c r="B24" s="676"/>
      <c r="C24" s="269">
        <f t="shared" si="0"/>
        <v>58314</v>
      </c>
      <c r="D24" s="293">
        <f aca="true" t="shared" si="3" ref="D24:K25">+D10+D15</f>
        <v>35274</v>
      </c>
      <c r="E24" s="265">
        <f t="shared" si="3"/>
        <v>9226</v>
      </c>
      <c r="F24" s="264">
        <f t="shared" si="3"/>
        <v>13814</v>
      </c>
      <c r="G24" s="293">
        <f t="shared" si="3"/>
        <v>3827.8</v>
      </c>
      <c r="H24" s="265">
        <f t="shared" si="3"/>
        <v>0</v>
      </c>
      <c r="I24" s="265">
        <f t="shared" si="3"/>
        <v>6862</v>
      </c>
      <c r="J24" s="267">
        <f>+J10+J15</f>
        <v>3124.2</v>
      </c>
      <c r="K24" s="293">
        <f t="shared" si="3"/>
        <v>0</v>
      </c>
      <c r="L24" s="265">
        <v>0</v>
      </c>
      <c r="M24" s="265">
        <f aca="true" t="shared" si="4" ref="M24:P25">+M10+M15</f>
        <v>0</v>
      </c>
      <c r="N24" s="265">
        <f t="shared" si="4"/>
        <v>0</v>
      </c>
      <c r="O24" s="265">
        <f t="shared" si="4"/>
        <v>0</v>
      </c>
      <c r="P24" s="264">
        <f t="shared" si="4"/>
        <v>0</v>
      </c>
      <c r="Q24" s="273">
        <v>0</v>
      </c>
      <c r="R24" s="524">
        <v>0</v>
      </c>
      <c r="S24" s="312"/>
      <c r="T24" s="312"/>
      <c r="U24" s="312"/>
      <c r="V24" s="312"/>
      <c r="W24" s="312"/>
      <c r="X24" s="312"/>
      <c r="Y24" s="312"/>
      <c r="Z24" s="312"/>
    </row>
    <row r="25" spans="1:26" s="296" customFormat="1" ht="18" customHeight="1" thickBot="1">
      <c r="A25" s="621" t="s">
        <v>95</v>
      </c>
      <c r="B25" s="622"/>
      <c r="C25" s="269">
        <f>SUM(D25:F25)+SUM(K25:R25)</f>
        <v>28991</v>
      </c>
      <c r="D25" s="293">
        <f t="shared" si="3"/>
        <v>16756</v>
      </c>
      <c r="E25" s="265">
        <f t="shared" si="3"/>
        <v>4262</v>
      </c>
      <c r="F25" s="264">
        <f>+F11+F16+F21</f>
        <v>6618</v>
      </c>
      <c r="G25" s="293">
        <f>+G11+G16+G21</f>
        <v>1753</v>
      </c>
      <c r="H25" s="293">
        <f>+H11+H16+H21</f>
        <v>0</v>
      </c>
      <c r="I25" s="293">
        <f>+I11+I16+I21</f>
        <v>3056</v>
      </c>
      <c r="J25" s="293">
        <f>+J11+J16+J21</f>
        <v>1809</v>
      </c>
      <c r="K25" s="363">
        <f>+K11+K16</f>
        <v>0</v>
      </c>
      <c r="L25" s="361">
        <v>0</v>
      </c>
      <c r="M25" s="361">
        <f t="shared" si="4"/>
        <v>0</v>
      </c>
      <c r="N25" s="361">
        <f t="shared" si="4"/>
        <v>0</v>
      </c>
      <c r="O25" s="361">
        <f t="shared" si="4"/>
        <v>0</v>
      </c>
      <c r="P25" s="364">
        <f t="shared" si="4"/>
        <v>0</v>
      </c>
      <c r="Q25" s="293">
        <f>+Q11+Q16+Q21</f>
        <v>0</v>
      </c>
      <c r="R25" s="423">
        <f>+R11+R16+R21</f>
        <v>1355</v>
      </c>
      <c r="S25" s="312"/>
      <c r="T25" s="312"/>
      <c r="U25" s="312"/>
      <c r="V25" s="312"/>
      <c r="W25" s="312"/>
      <c r="X25" s="312"/>
      <c r="Y25" s="312"/>
      <c r="Z25" s="312"/>
    </row>
    <row r="26" spans="1:26" s="296" customFormat="1" ht="9" customHeight="1" thickBot="1">
      <c r="A26" s="702"/>
      <c r="B26" s="703"/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680"/>
      <c r="R26" s="681"/>
      <c r="S26" s="312"/>
      <c r="T26" s="312"/>
      <c r="U26" s="312"/>
      <c r="V26" s="312"/>
      <c r="W26" s="312"/>
      <c r="X26" s="312"/>
      <c r="Y26" s="312"/>
      <c r="Z26" s="312"/>
    </row>
    <row r="27" spans="1:26" s="281" customFormat="1" ht="27.75" customHeight="1" thickBot="1">
      <c r="A27" s="705" t="s">
        <v>102</v>
      </c>
      <c r="B27" s="709"/>
      <c r="C27" s="709"/>
      <c r="D27" s="709"/>
      <c r="E27" s="709"/>
      <c r="F27" s="709"/>
      <c r="G27" s="709"/>
      <c r="H27" s="709"/>
      <c r="I27" s="709"/>
      <c r="J27" s="709"/>
      <c r="K27" s="709"/>
      <c r="L27" s="709"/>
      <c r="M27" s="709"/>
      <c r="N27" s="709"/>
      <c r="O27" s="709"/>
      <c r="P27" s="710"/>
      <c r="Q27" s="344"/>
      <c r="R27" s="515"/>
      <c r="S27" s="208"/>
      <c r="T27" s="208"/>
      <c r="U27" s="208"/>
      <c r="V27" s="208"/>
      <c r="W27" s="208"/>
      <c r="X27" s="208"/>
      <c r="Y27" s="208"/>
      <c r="Z27" s="208"/>
    </row>
    <row r="28" spans="1:26" s="281" customFormat="1" ht="18" customHeight="1" thickBot="1">
      <c r="A28" s="525"/>
      <c r="B28" s="699" t="s">
        <v>103</v>
      </c>
      <c r="C28" s="700"/>
      <c r="D28" s="700"/>
      <c r="E28" s="700"/>
      <c r="F28" s="700"/>
      <c r="G28" s="700"/>
      <c r="H28" s="700"/>
      <c r="I28" s="700"/>
      <c r="J28" s="700"/>
      <c r="K28" s="700"/>
      <c r="L28" s="700"/>
      <c r="M28" s="700"/>
      <c r="N28" s="700"/>
      <c r="O28" s="700"/>
      <c r="P28" s="700"/>
      <c r="Q28" s="683"/>
      <c r="R28" s="684"/>
      <c r="S28" s="208"/>
      <c r="T28" s="208"/>
      <c r="U28" s="208"/>
      <c r="V28" s="208"/>
      <c r="W28" s="208"/>
      <c r="X28" s="208"/>
      <c r="Y28" s="208"/>
      <c r="Z28" s="208"/>
    </row>
    <row r="29" spans="1:26" s="281" customFormat="1" ht="18" customHeight="1">
      <c r="A29" s="516"/>
      <c r="B29" s="243" t="s">
        <v>92</v>
      </c>
      <c r="C29" s="345">
        <f>SUM(D29:F29)+SUM(K29:P29)</f>
        <v>26865</v>
      </c>
      <c r="D29" s="259">
        <v>17190</v>
      </c>
      <c r="E29" s="245">
        <v>4641</v>
      </c>
      <c r="F29" s="346">
        <v>5034</v>
      </c>
      <c r="G29" s="259">
        <f>+F29-I29-J29</f>
        <v>3514</v>
      </c>
      <c r="H29" s="245">
        <v>0</v>
      </c>
      <c r="I29" s="245">
        <v>0</v>
      </c>
      <c r="J29" s="346">
        <v>1520</v>
      </c>
      <c r="K29" s="259">
        <v>0</v>
      </c>
      <c r="L29" s="245">
        <v>0</v>
      </c>
      <c r="M29" s="245">
        <v>0</v>
      </c>
      <c r="N29" s="245">
        <v>0</v>
      </c>
      <c r="O29" s="245">
        <v>0</v>
      </c>
      <c r="P29" s="346">
        <v>0</v>
      </c>
      <c r="Q29" s="245">
        <v>0</v>
      </c>
      <c r="R29" s="517">
        <v>0</v>
      </c>
      <c r="S29" s="208"/>
      <c r="T29" s="208"/>
      <c r="U29" s="208"/>
      <c r="V29" s="208"/>
      <c r="W29" s="208"/>
      <c r="X29" s="208"/>
      <c r="Y29" s="208"/>
      <c r="Z29" s="208"/>
    </row>
    <row r="30" spans="1:26" s="281" customFormat="1" ht="18" customHeight="1">
      <c r="A30" s="516"/>
      <c r="B30" s="226" t="s">
        <v>93</v>
      </c>
      <c r="C30" s="347">
        <f>SUM(D30:F30)+SUM(K30:P30)</f>
        <v>25216</v>
      </c>
      <c r="D30" s="220">
        <f>16984</f>
        <v>16984</v>
      </c>
      <c r="E30" s="224">
        <f>4510</f>
        <v>4510</v>
      </c>
      <c r="F30" s="348">
        <f>5504-1782</f>
        <v>3722</v>
      </c>
      <c r="G30" s="220">
        <f>+F30-I30-J30</f>
        <v>2177.6800000000003</v>
      </c>
      <c r="H30" s="224">
        <v>0</v>
      </c>
      <c r="I30" s="224">
        <v>0</v>
      </c>
      <c r="J30" s="348">
        <f>1216*1.27</f>
        <v>1544.32</v>
      </c>
      <c r="K30" s="220">
        <v>0</v>
      </c>
      <c r="L30" s="224">
        <v>0</v>
      </c>
      <c r="M30" s="224">
        <v>0</v>
      </c>
      <c r="N30" s="224">
        <v>0</v>
      </c>
      <c r="O30" s="224">
        <v>0</v>
      </c>
      <c r="P30" s="348">
        <v>0</v>
      </c>
      <c r="Q30" s="233">
        <v>0</v>
      </c>
      <c r="R30" s="518">
        <v>0</v>
      </c>
      <c r="S30" s="208"/>
      <c r="T30" s="208"/>
      <c r="U30" s="208"/>
      <c r="V30" s="208"/>
      <c r="W30" s="208"/>
      <c r="X30" s="208"/>
      <c r="Y30" s="208"/>
      <c r="Z30" s="208"/>
    </row>
    <row r="31" spans="1:26" s="281" customFormat="1" ht="18" customHeight="1">
      <c r="A31" s="516"/>
      <c r="B31" s="226" t="s">
        <v>94</v>
      </c>
      <c r="C31" s="347">
        <f>SUM(D31:F31)+SUM(K31:P31)</f>
        <v>25889</v>
      </c>
      <c r="D31" s="220">
        <f>16984+151</f>
        <v>17135</v>
      </c>
      <c r="E31" s="224">
        <f>4510+41</f>
        <v>4551</v>
      </c>
      <c r="F31" s="348">
        <f>5504-1782+481</f>
        <v>4203</v>
      </c>
      <c r="G31" s="220">
        <f>+F31-I31-J31</f>
        <v>2177.6800000000003</v>
      </c>
      <c r="H31" s="224">
        <v>0</v>
      </c>
      <c r="I31" s="224">
        <v>0</v>
      </c>
      <c r="J31" s="348">
        <f>1216*1.27+481</f>
        <v>2025.32</v>
      </c>
      <c r="K31" s="220">
        <v>0</v>
      </c>
      <c r="L31" s="224">
        <v>0</v>
      </c>
      <c r="M31" s="224">
        <v>0</v>
      </c>
      <c r="N31" s="224">
        <v>0</v>
      </c>
      <c r="O31" s="224">
        <v>0</v>
      </c>
      <c r="P31" s="348">
        <v>0</v>
      </c>
      <c r="Q31" s="233">
        <v>0</v>
      </c>
      <c r="R31" s="518">
        <v>0</v>
      </c>
      <c r="S31" s="208"/>
      <c r="T31" s="208"/>
      <c r="U31" s="208"/>
      <c r="V31" s="208"/>
      <c r="W31" s="208"/>
      <c r="X31" s="208"/>
      <c r="Y31" s="208"/>
      <c r="Z31" s="208"/>
    </row>
    <row r="32" spans="1:26" s="359" customFormat="1" ht="18" customHeight="1" thickBot="1">
      <c r="A32" s="519"/>
      <c r="B32" s="349" t="s">
        <v>95</v>
      </c>
      <c r="C32" s="347">
        <f>SUM(D32:F32)+SUM(K32:P32)</f>
        <v>14335</v>
      </c>
      <c r="D32" s="350">
        <v>10205</v>
      </c>
      <c r="E32" s="351">
        <v>2688</v>
      </c>
      <c r="F32" s="354">
        <v>1442</v>
      </c>
      <c r="G32" s="220">
        <f>+F32-I32-J32</f>
        <v>578</v>
      </c>
      <c r="H32" s="353"/>
      <c r="I32" s="353">
        <v>0</v>
      </c>
      <c r="J32" s="354">
        <v>864</v>
      </c>
      <c r="K32" s="350">
        <v>0</v>
      </c>
      <c r="L32" s="351">
        <v>0</v>
      </c>
      <c r="M32" s="351">
        <v>0</v>
      </c>
      <c r="N32" s="351"/>
      <c r="O32" s="351">
        <v>0</v>
      </c>
      <c r="P32" s="354">
        <v>0</v>
      </c>
      <c r="Q32" s="351">
        <v>0</v>
      </c>
      <c r="R32" s="526">
        <v>0</v>
      </c>
      <c r="S32" s="358"/>
      <c r="T32" s="358"/>
      <c r="U32" s="358"/>
      <c r="V32" s="358"/>
      <c r="W32" s="358"/>
      <c r="X32" s="358"/>
      <c r="Y32" s="358"/>
      <c r="Z32" s="358"/>
    </row>
    <row r="33" spans="1:26" s="281" customFormat="1" ht="18" customHeight="1" thickBot="1">
      <c r="A33" s="516"/>
      <c r="B33" s="682" t="s">
        <v>104</v>
      </c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4"/>
      <c r="S33" s="208"/>
      <c r="T33" s="208"/>
      <c r="U33" s="208"/>
      <c r="V33" s="208"/>
      <c r="W33" s="208"/>
      <c r="X33" s="208"/>
      <c r="Y33" s="208"/>
      <c r="Z33" s="208"/>
    </row>
    <row r="34" spans="1:26" s="281" customFormat="1" ht="18" customHeight="1">
      <c r="A34" s="516"/>
      <c r="B34" s="243" t="s">
        <v>92</v>
      </c>
      <c r="C34" s="345">
        <f>SUM(D34:F34)+SUM(K34:P34)</f>
        <v>42266</v>
      </c>
      <c r="D34" s="259">
        <v>29222</v>
      </c>
      <c r="E34" s="245">
        <v>7890</v>
      </c>
      <c r="F34" s="346">
        <v>5154</v>
      </c>
      <c r="G34" s="259">
        <f>+F34-I34-J34</f>
        <v>3779</v>
      </c>
      <c r="H34" s="245">
        <v>0</v>
      </c>
      <c r="I34" s="245">
        <v>0</v>
      </c>
      <c r="J34" s="248">
        <v>1375</v>
      </c>
      <c r="K34" s="246">
        <v>0</v>
      </c>
      <c r="L34" s="245">
        <v>0</v>
      </c>
      <c r="M34" s="245">
        <v>0</v>
      </c>
      <c r="N34" s="245">
        <v>0</v>
      </c>
      <c r="O34" s="245">
        <v>0</v>
      </c>
      <c r="P34" s="346">
        <v>0</v>
      </c>
      <c r="Q34" s="245">
        <v>0</v>
      </c>
      <c r="R34" s="517">
        <v>0</v>
      </c>
      <c r="S34" s="208"/>
      <c r="T34" s="208"/>
      <c r="U34" s="208"/>
      <c r="V34" s="208"/>
      <c r="W34" s="208"/>
      <c r="X34" s="208"/>
      <c r="Y34" s="208"/>
      <c r="Z34" s="208"/>
    </row>
    <row r="35" spans="1:26" s="281" customFormat="1" ht="18" customHeight="1">
      <c r="A35" s="516"/>
      <c r="B35" s="226" t="s">
        <v>93</v>
      </c>
      <c r="C35" s="347">
        <f>SUM(D35:F35)+SUM(K35:P35)</f>
        <v>43489</v>
      </c>
      <c r="D35" s="293">
        <f>32674+284+385-2835</f>
        <v>30508</v>
      </c>
      <c r="E35" s="265">
        <f>8639+77+104-765</f>
        <v>8055</v>
      </c>
      <c r="F35" s="348">
        <f>4911+15</f>
        <v>4926</v>
      </c>
      <c r="G35" s="220">
        <f>+F35-I35-J35</f>
        <v>3529</v>
      </c>
      <c r="H35" s="224">
        <v>0</v>
      </c>
      <c r="I35" s="224">
        <v>0</v>
      </c>
      <c r="J35" s="222">
        <f>1100*1.27</f>
        <v>1397</v>
      </c>
      <c r="K35" s="223">
        <v>0</v>
      </c>
      <c r="L35" s="224">
        <v>0</v>
      </c>
      <c r="M35" s="224">
        <v>0</v>
      </c>
      <c r="N35" s="224">
        <v>0</v>
      </c>
      <c r="O35" s="224">
        <v>0</v>
      </c>
      <c r="P35" s="348">
        <v>0</v>
      </c>
      <c r="Q35" s="233">
        <v>0</v>
      </c>
      <c r="R35" s="518">
        <v>0</v>
      </c>
      <c r="S35" s="208"/>
      <c r="T35" s="208"/>
      <c r="U35" s="208"/>
      <c r="V35" s="208"/>
      <c r="W35" s="208"/>
      <c r="X35" s="208"/>
      <c r="Y35" s="208"/>
      <c r="Z35" s="208"/>
    </row>
    <row r="36" spans="1:26" s="281" customFormat="1" ht="18" customHeight="1">
      <c r="A36" s="516"/>
      <c r="B36" s="226" t="s">
        <v>94</v>
      </c>
      <c r="C36" s="347">
        <f>SUM(D36:F36)+SUM(K36:R36)</f>
        <v>45255</v>
      </c>
      <c r="D36" s="293">
        <f>32674+284+385-2835+654</f>
        <v>31162</v>
      </c>
      <c r="E36" s="265">
        <f>8639+77+104-765+177</f>
        <v>8232</v>
      </c>
      <c r="F36" s="348">
        <f>4911+15+435</f>
        <v>5361</v>
      </c>
      <c r="G36" s="220">
        <f>+F36-I36-J36</f>
        <v>3529</v>
      </c>
      <c r="H36" s="224">
        <v>0</v>
      </c>
      <c r="I36" s="224">
        <v>0</v>
      </c>
      <c r="J36" s="222">
        <f>1100*1.27+435</f>
        <v>1832</v>
      </c>
      <c r="K36" s="223">
        <v>0</v>
      </c>
      <c r="L36" s="224">
        <v>0</v>
      </c>
      <c r="M36" s="224">
        <v>0</v>
      </c>
      <c r="N36" s="224">
        <v>0</v>
      </c>
      <c r="O36" s="224">
        <v>0</v>
      </c>
      <c r="P36" s="348">
        <v>0</v>
      </c>
      <c r="Q36" s="233">
        <v>500</v>
      </c>
      <c r="R36" s="518">
        <v>0</v>
      </c>
      <c r="S36" s="208"/>
      <c r="T36" s="208"/>
      <c r="U36" s="208"/>
      <c r="V36" s="208"/>
      <c r="W36" s="208"/>
      <c r="X36" s="208"/>
      <c r="Y36" s="208"/>
      <c r="Z36" s="208"/>
    </row>
    <row r="37" spans="1:26" s="359" customFormat="1" ht="18" customHeight="1" thickBot="1">
      <c r="A37" s="519"/>
      <c r="B37" s="349" t="s">
        <v>95</v>
      </c>
      <c r="C37" s="347">
        <f>SUM(D37:F37)+SUM(K37:R37)</f>
        <v>24836</v>
      </c>
      <c r="D37" s="350">
        <v>15982</v>
      </c>
      <c r="E37" s="351">
        <v>4293</v>
      </c>
      <c r="F37" s="354">
        <v>2330</v>
      </c>
      <c r="G37" s="220">
        <f>+F37-I37-J37</f>
        <v>1541</v>
      </c>
      <c r="H37" s="353"/>
      <c r="I37" s="353">
        <v>0</v>
      </c>
      <c r="J37" s="352">
        <v>789</v>
      </c>
      <c r="K37" s="353"/>
      <c r="L37" s="351"/>
      <c r="M37" s="351"/>
      <c r="N37" s="351"/>
      <c r="O37" s="351"/>
      <c r="P37" s="354"/>
      <c r="Q37" s="351">
        <v>0</v>
      </c>
      <c r="R37" s="526">
        <v>2231</v>
      </c>
      <c r="S37" s="358"/>
      <c r="T37" s="358"/>
      <c r="U37" s="358"/>
      <c r="V37" s="358"/>
      <c r="W37" s="358"/>
      <c r="X37" s="358"/>
      <c r="Y37" s="358"/>
      <c r="Z37" s="358"/>
    </row>
    <row r="38" spans="1:26" s="281" customFormat="1" ht="18" customHeight="1" thickBot="1">
      <c r="A38" s="516"/>
      <c r="B38" s="682" t="s">
        <v>105</v>
      </c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4"/>
      <c r="S38" s="208"/>
      <c r="T38" s="208"/>
      <c r="U38" s="208"/>
      <c r="V38" s="208"/>
      <c r="W38" s="208"/>
      <c r="X38" s="208"/>
      <c r="Y38" s="208"/>
      <c r="Z38" s="208"/>
    </row>
    <row r="39" spans="1:26" s="281" customFormat="1" ht="18" customHeight="1">
      <c r="A39" s="516"/>
      <c r="B39" s="243" t="s">
        <v>92</v>
      </c>
      <c r="C39" s="345">
        <f>SUM(D39:F39)+SUM(K39:P39)</f>
        <v>24141</v>
      </c>
      <c r="D39" s="259">
        <v>16017</v>
      </c>
      <c r="E39" s="245">
        <v>4324</v>
      </c>
      <c r="F39" s="346">
        <v>3800</v>
      </c>
      <c r="G39" s="259">
        <f>+F39-I39-J39</f>
        <v>2265</v>
      </c>
      <c r="H39" s="245">
        <v>0</v>
      </c>
      <c r="I39" s="245">
        <v>0</v>
      </c>
      <c r="J39" s="346">
        <v>1535</v>
      </c>
      <c r="K39" s="259">
        <v>0</v>
      </c>
      <c r="L39" s="245">
        <v>0</v>
      </c>
      <c r="M39" s="245">
        <v>0</v>
      </c>
      <c r="N39" s="245">
        <v>0</v>
      </c>
      <c r="O39" s="245">
        <v>0</v>
      </c>
      <c r="P39" s="346">
        <v>0</v>
      </c>
      <c r="Q39" s="245">
        <v>0</v>
      </c>
      <c r="R39" s="517">
        <v>0</v>
      </c>
      <c r="S39" s="208"/>
      <c r="T39" s="208"/>
      <c r="U39" s="208"/>
      <c r="V39" s="208"/>
      <c r="W39" s="208"/>
      <c r="X39" s="208"/>
      <c r="Y39" s="208"/>
      <c r="Z39" s="208"/>
    </row>
    <row r="40" spans="1:26" s="281" customFormat="1" ht="18" customHeight="1">
      <c r="A40" s="516"/>
      <c r="B40" s="226" t="s">
        <v>93</v>
      </c>
      <c r="C40" s="347">
        <f>SUM(D40:F40)+SUM(K40:P40)</f>
        <v>24408.952</v>
      </c>
      <c r="D40" s="220">
        <f>17789-1245</f>
        <v>16544</v>
      </c>
      <c r="E40" s="224">
        <f>4652-1245*0.1904</f>
        <v>4414.952</v>
      </c>
      <c r="F40" s="348">
        <v>3450</v>
      </c>
      <c r="G40" s="220">
        <f>+F40-I40-J40</f>
        <v>1890.44</v>
      </c>
      <c r="H40" s="224">
        <v>0</v>
      </c>
      <c r="I40" s="224">
        <v>0</v>
      </c>
      <c r="J40" s="348">
        <f>1228*1.27</f>
        <v>1559.56</v>
      </c>
      <c r="K40" s="220">
        <v>0</v>
      </c>
      <c r="L40" s="224">
        <v>0</v>
      </c>
      <c r="M40" s="224">
        <v>0</v>
      </c>
      <c r="N40" s="224">
        <v>0</v>
      </c>
      <c r="O40" s="224">
        <v>0</v>
      </c>
      <c r="P40" s="348">
        <v>0</v>
      </c>
      <c r="Q40" s="233">
        <v>0</v>
      </c>
      <c r="R40" s="518">
        <v>0</v>
      </c>
      <c r="S40" s="208"/>
      <c r="T40" s="208"/>
      <c r="U40" s="208"/>
      <c r="V40" s="208"/>
      <c r="W40" s="208"/>
      <c r="X40" s="208"/>
      <c r="Y40" s="208"/>
      <c r="Z40" s="208"/>
    </row>
    <row r="41" spans="1:26" s="281" customFormat="1" ht="18" customHeight="1">
      <c r="A41" s="516"/>
      <c r="B41" s="226" t="s">
        <v>94</v>
      </c>
      <c r="C41" s="347">
        <f>SUM(D41:F41)+SUM(K41:P41)</f>
        <v>25407.952</v>
      </c>
      <c r="D41" s="220">
        <f>17789-1245+405</f>
        <v>16949</v>
      </c>
      <c r="E41" s="224">
        <f>4652-1245*0.1904+110</f>
        <v>4524.952</v>
      </c>
      <c r="F41" s="348">
        <f>3450+484</f>
        <v>3934</v>
      </c>
      <c r="G41" s="220">
        <f>+F41-I41-J41</f>
        <v>1890.44</v>
      </c>
      <c r="H41" s="224">
        <v>0</v>
      </c>
      <c r="I41" s="224">
        <v>0</v>
      </c>
      <c r="J41" s="348">
        <f>1228*1.27+484</f>
        <v>2043.56</v>
      </c>
      <c r="K41" s="220">
        <v>0</v>
      </c>
      <c r="L41" s="224">
        <v>0</v>
      </c>
      <c r="M41" s="224">
        <v>0</v>
      </c>
      <c r="N41" s="224">
        <v>0</v>
      </c>
      <c r="O41" s="224">
        <v>0</v>
      </c>
      <c r="P41" s="348">
        <v>0</v>
      </c>
      <c r="Q41" s="233">
        <v>0</v>
      </c>
      <c r="R41" s="518">
        <v>0</v>
      </c>
      <c r="S41" s="208"/>
      <c r="T41" s="208"/>
      <c r="U41" s="208"/>
      <c r="V41" s="208"/>
      <c r="W41" s="208"/>
      <c r="X41" s="208"/>
      <c r="Y41" s="208"/>
      <c r="Z41" s="208"/>
    </row>
    <row r="42" spans="1:26" s="359" customFormat="1" ht="18" customHeight="1" thickBot="1">
      <c r="A42" s="519"/>
      <c r="B42" s="349" t="s">
        <v>95</v>
      </c>
      <c r="C42" s="347">
        <f>SUM(D42:F42)+SUM(K42:P42)</f>
        <v>13310</v>
      </c>
      <c r="D42" s="350">
        <v>9140</v>
      </c>
      <c r="E42" s="351">
        <v>2451</v>
      </c>
      <c r="F42" s="354">
        <v>1719</v>
      </c>
      <c r="G42" s="220">
        <f>+F42-I42-J42</f>
        <v>847</v>
      </c>
      <c r="H42" s="351"/>
      <c r="I42" s="353"/>
      <c r="J42" s="360">
        <v>872</v>
      </c>
      <c r="K42" s="350"/>
      <c r="L42" s="351"/>
      <c r="M42" s="351"/>
      <c r="N42" s="351"/>
      <c r="O42" s="351"/>
      <c r="P42" s="354"/>
      <c r="Q42" s="351">
        <v>0</v>
      </c>
      <c r="R42" s="526">
        <v>0</v>
      </c>
      <c r="S42" s="358"/>
      <c r="T42" s="358"/>
      <c r="U42" s="358"/>
      <c r="V42" s="358"/>
      <c r="W42" s="358"/>
      <c r="X42" s="358"/>
      <c r="Y42" s="358"/>
      <c r="Z42" s="358"/>
    </row>
    <row r="43" spans="1:26" s="281" customFormat="1" ht="18" customHeight="1" thickBot="1">
      <c r="A43" s="516"/>
      <c r="B43" s="682" t="s">
        <v>106</v>
      </c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  <c r="P43" s="683"/>
      <c r="Q43" s="683"/>
      <c r="R43" s="684"/>
      <c r="S43" s="208"/>
      <c r="T43" s="208"/>
      <c r="U43" s="208"/>
      <c r="V43" s="208"/>
      <c r="W43" s="208"/>
      <c r="X43" s="208"/>
      <c r="Y43" s="208"/>
      <c r="Z43" s="208"/>
    </row>
    <row r="44" spans="1:26" s="281" customFormat="1" ht="18" customHeight="1">
      <c r="A44" s="516"/>
      <c r="B44" s="243" t="s">
        <v>92</v>
      </c>
      <c r="C44" s="345">
        <f>SUM(D44:F44)+SUM(K44:P44)</f>
        <v>5713</v>
      </c>
      <c r="D44" s="259">
        <v>3401</v>
      </c>
      <c r="E44" s="245">
        <v>918</v>
      </c>
      <c r="F44" s="346">
        <v>1394</v>
      </c>
      <c r="G44" s="259">
        <f>+F44-I44-J44</f>
        <v>414</v>
      </c>
      <c r="H44" s="245">
        <v>0</v>
      </c>
      <c r="I44" s="245">
        <v>0</v>
      </c>
      <c r="J44" s="346">
        <v>980</v>
      </c>
      <c r="K44" s="259">
        <v>0</v>
      </c>
      <c r="L44" s="245">
        <v>0</v>
      </c>
      <c r="M44" s="245">
        <v>0</v>
      </c>
      <c r="N44" s="245">
        <v>0</v>
      </c>
      <c r="O44" s="245">
        <v>0</v>
      </c>
      <c r="P44" s="346">
        <v>0</v>
      </c>
      <c r="Q44" s="245">
        <v>0</v>
      </c>
      <c r="R44" s="517">
        <v>0</v>
      </c>
      <c r="S44" s="208"/>
      <c r="T44" s="208"/>
      <c r="U44" s="208"/>
      <c r="V44" s="208"/>
      <c r="W44" s="208"/>
      <c r="X44" s="208"/>
      <c r="Y44" s="208"/>
      <c r="Z44" s="208"/>
    </row>
    <row r="45" spans="1:26" s="281" customFormat="1" ht="18" customHeight="1">
      <c r="A45" s="516"/>
      <c r="B45" s="226" t="s">
        <v>93</v>
      </c>
      <c r="C45" s="347">
        <f>SUM(D45:F45)+SUM(K45:P45)</f>
        <v>10514</v>
      </c>
      <c r="D45" s="220">
        <v>7452</v>
      </c>
      <c r="E45" s="224">
        <v>1942</v>
      </c>
      <c r="F45" s="348">
        <f>1615-495</f>
        <v>1120</v>
      </c>
      <c r="G45" s="220">
        <f>+F45-I45-J45</f>
        <v>124</v>
      </c>
      <c r="H45" s="224">
        <v>0</v>
      </c>
      <c r="I45" s="224">
        <v>0</v>
      </c>
      <c r="J45" s="348">
        <v>996</v>
      </c>
      <c r="K45" s="220">
        <v>0</v>
      </c>
      <c r="L45" s="224">
        <v>0</v>
      </c>
      <c r="M45" s="224">
        <v>0</v>
      </c>
      <c r="N45" s="224">
        <v>0</v>
      </c>
      <c r="O45" s="224">
        <v>0</v>
      </c>
      <c r="P45" s="348">
        <v>0</v>
      </c>
      <c r="Q45" s="233">
        <v>0</v>
      </c>
      <c r="R45" s="518">
        <v>0</v>
      </c>
      <c r="S45" s="208"/>
      <c r="T45" s="208"/>
      <c r="U45" s="208"/>
      <c r="V45" s="208"/>
      <c r="W45" s="208"/>
      <c r="X45" s="208"/>
      <c r="Y45" s="208"/>
      <c r="Z45" s="208"/>
    </row>
    <row r="46" spans="1:26" s="281" customFormat="1" ht="18" customHeight="1">
      <c r="A46" s="516"/>
      <c r="B46" s="226" t="s">
        <v>94</v>
      </c>
      <c r="C46" s="347">
        <f>SUM(D46:F46)+SUM(K46:P46)</f>
        <v>10896</v>
      </c>
      <c r="D46" s="220">
        <f>7452+57</f>
        <v>7509</v>
      </c>
      <c r="E46" s="224">
        <v>1957</v>
      </c>
      <c r="F46" s="348">
        <f>1615-495+310</f>
        <v>1430</v>
      </c>
      <c r="G46" s="220">
        <f>+F46-I46-J46</f>
        <v>124</v>
      </c>
      <c r="H46" s="224">
        <v>0</v>
      </c>
      <c r="I46" s="224">
        <v>0</v>
      </c>
      <c r="J46" s="348">
        <v>1306</v>
      </c>
      <c r="K46" s="220">
        <v>0</v>
      </c>
      <c r="L46" s="224">
        <v>0</v>
      </c>
      <c r="M46" s="224">
        <v>0</v>
      </c>
      <c r="N46" s="224">
        <v>0</v>
      </c>
      <c r="O46" s="224">
        <v>0</v>
      </c>
      <c r="P46" s="348">
        <v>0</v>
      </c>
      <c r="Q46" s="233">
        <v>0</v>
      </c>
      <c r="R46" s="518">
        <v>0</v>
      </c>
      <c r="S46" s="208"/>
      <c r="T46" s="208"/>
      <c r="U46" s="208"/>
      <c r="V46" s="208"/>
      <c r="W46" s="208"/>
      <c r="X46" s="208"/>
      <c r="Y46" s="208"/>
      <c r="Z46" s="208"/>
    </row>
    <row r="47" spans="1:26" s="359" customFormat="1" ht="18" customHeight="1" thickBot="1">
      <c r="A47" s="519"/>
      <c r="B47" s="349" t="s">
        <v>95</v>
      </c>
      <c r="C47" s="347">
        <f>SUM(D47:F47)+SUM(K47:P47)</f>
        <v>3638</v>
      </c>
      <c r="D47" s="350">
        <v>2152</v>
      </c>
      <c r="E47" s="351">
        <v>720</v>
      </c>
      <c r="F47" s="354">
        <v>766</v>
      </c>
      <c r="G47" s="220">
        <f>+F47-I47-J47</f>
        <v>208</v>
      </c>
      <c r="H47" s="351"/>
      <c r="I47" s="353">
        <v>0</v>
      </c>
      <c r="J47" s="360">
        <v>558</v>
      </c>
      <c r="K47" s="350"/>
      <c r="L47" s="351"/>
      <c r="M47" s="351"/>
      <c r="N47" s="351"/>
      <c r="O47" s="351"/>
      <c r="P47" s="354"/>
      <c r="Q47" s="351">
        <v>0</v>
      </c>
      <c r="R47" s="526">
        <v>0</v>
      </c>
      <c r="S47" s="358"/>
      <c r="T47" s="358"/>
      <c r="U47" s="358"/>
      <c r="V47" s="358"/>
      <c r="W47" s="358"/>
      <c r="X47" s="358"/>
      <c r="Y47" s="358"/>
      <c r="Z47" s="358"/>
    </row>
    <row r="48" spans="1:26" s="281" customFormat="1" ht="18" customHeight="1" thickBot="1">
      <c r="A48" s="516"/>
      <c r="B48" s="682" t="s">
        <v>107</v>
      </c>
      <c r="C48" s="683"/>
      <c r="D48" s="683"/>
      <c r="E48" s="683"/>
      <c r="F48" s="683"/>
      <c r="G48" s="683"/>
      <c r="H48" s="683"/>
      <c r="I48" s="683"/>
      <c r="J48" s="683"/>
      <c r="K48" s="683"/>
      <c r="L48" s="683"/>
      <c r="M48" s="683"/>
      <c r="N48" s="683"/>
      <c r="O48" s="683"/>
      <c r="P48" s="683"/>
      <c r="Q48" s="683"/>
      <c r="R48" s="684"/>
      <c r="S48" s="208"/>
      <c r="T48" s="208"/>
      <c r="U48" s="208"/>
      <c r="V48" s="208"/>
      <c r="W48" s="208"/>
      <c r="X48" s="208"/>
      <c r="Y48" s="208"/>
      <c r="Z48" s="208"/>
    </row>
    <row r="49" spans="1:26" s="281" customFormat="1" ht="18" customHeight="1">
      <c r="A49" s="516"/>
      <c r="B49" s="243" t="s">
        <v>92</v>
      </c>
      <c r="C49" s="345">
        <f>SUM(D49:F49)+SUM(K49:P49)</f>
        <v>3206</v>
      </c>
      <c r="D49" s="259">
        <v>2058</v>
      </c>
      <c r="E49" s="245">
        <v>556</v>
      </c>
      <c r="F49" s="346">
        <v>592</v>
      </c>
      <c r="G49" s="259">
        <f>+F49-I49-J49</f>
        <v>198</v>
      </c>
      <c r="H49" s="245">
        <v>0</v>
      </c>
      <c r="I49" s="245">
        <v>0</v>
      </c>
      <c r="J49" s="346">
        <v>394</v>
      </c>
      <c r="K49" s="259">
        <v>0</v>
      </c>
      <c r="L49" s="245">
        <v>0</v>
      </c>
      <c r="M49" s="245">
        <v>0</v>
      </c>
      <c r="N49" s="245">
        <v>0</v>
      </c>
      <c r="O49" s="245">
        <v>0</v>
      </c>
      <c r="P49" s="346">
        <v>0</v>
      </c>
      <c r="Q49" s="245">
        <v>0</v>
      </c>
      <c r="R49" s="517">
        <v>0</v>
      </c>
      <c r="S49" s="208"/>
      <c r="T49" s="208"/>
      <c r="U49" s="208"/>
      <c r="V49" s="208"/>
      <c r="W49" s="208"/>
      <c r="X49" s="208"/>
      <c r="Y49" s="208"/>
      <c r="Z49" s="208"/>
    </row>
    <row r="50" spans="1:26" s="281" customFormat="1" ht="18" customHeight="1">
      <c r="A50" s="516"/>
      <c r="B50" s="226" t="s">
        <v>93</v>
      </c>
      <c r="C50" s="347">
        <f>SUM(D50:F50)+SUM(K50:P50)</f>
        <v>3991</v>
      </c>
      <c r="D50" s="220">
        <v>2818</v>
      </c>
      <c r="E50" s="224">
        <v>724</v>
      </c>
      <c r="F50" s="348">
        <f>699-250</f>
        <v>449</v>
      </c>
      <c r="G50" s="220">
        <f>+F50-I50-J50</f>
        <v>48.94999999999999</v>
      </c>
      <c r="H50" s="224">
        <v>0</v>
      </c>
      <c r="I50" s="224">
        <v>0</v>
      </c>
      <c r="J50" s="348">
        <f>315*1.27</f>
        <v>400.05</v>
      </c>
      <c r="K50" s="220">
        <v>0</v>
      </c>
      <c r="L50" s="224">
        <v>0</v>
      </c>
      <c r="M50" s="224">
        <v>0</v>
      </c>
      <c r="N50" s="224">
        <v>0</v>
      </c>
      <c r="O50" s="224">
        <v>0</v>
      </c>
      <c r="P50" s="348">
        <v>0</v>
      </c>
      <c r="Q50" s="233">
        <v>0</v>
      </c>
      <c r="R50" s="518">
        <v>0</v>
      </c>
      <c r="S50" s="208"/>
      <c r="T50" s="208"/>
      <c r="U50" s="208"/>
      <c r="V50" s="208"/>
      <c r="W50" s="208"/>
      <c r="X50" s="208"/>
      <c r="Y50" s="208"/>
      <c r="Z50" s="208"/>
    </row>
    <row r="51" spans="1:26" s="281" customFormat="1" ht="18" customHeight="1">
      <c r="A51" s="516"/>
      <c r="B51" s="226" t="s">
        <v>94</v>
      </c>
      <c r="C51" s="347">
        <f>SUM(D51:F51)+SUM(K51:P51)</f>
        <v>4131</v>
      </c>
      <c r="D51" s="220">
        <v>2830</v>
      </c>
      <c r="E51" s="224">
        <v>727</v>
      </c>
      <c r="F51" s="348">
        <f>699-250+125</f>
        <v>574</v>
      </c>
      <c r="G51" s="220">
        <f>+F51-I51-J51</f>
        <v>48.950000000000045</v>
      </c>
      <c r="H51" s="224">
        <v>0</v>
      </c>
      <c r="I51" s="224">
        <v>0</v>
      </c>
      <c r="J51" s="348">
        <f>315*1.27+125</f>
        <v>525.05</v>
      </c>
      <c r="K51" s="220">
        <v>0</v>
      </c>
      <c r="L51" s="224">
        <v>0</v>
      </c>
      <c r="M51" s="224">
        <v>0</v>
      </c>
      <c r="N51" s="224">
        <v>0</v>
      </c>
      <c r="O51" s="224">
        <v>0</v>
      </c>
      <c r="P51" s="348">
        <v>0</v>
      </c>
      <c r="Q51" s="233">
        <v>0</v>
      </c>
      <c r="R51" s="518">
        <v>0</v>
      </c>
      <c r="S51" s="208"/>
      <c r="T51" s="208"/>
      <c r="U51" s="208"/>
      <c r="V51" s="208"/>
      <c r="W51" s="208"/>
      <c r="X51" s="208"/>
      <c r="Y51" s="208"/>
      <c r="Z51" s="208"/>
    </row>
    <row r="52" spans="1:26" s="359" customFormat="1" ht="18" customHeight="1" thickBot="1">
      <c r="A52" s="519"/>
      <c r="B52" s="349" t="s">
        <v>95</v>
      </c>
      <c r="C52" s="347">
        <f>SUM(D52:F52)+SUM(K52:P52)</f>
        <v>1557</v>
      </c>
      <c r="D52" s="350">
        <v>944</v>
      </c>
      <c r="E52" s="351">
        <v>295</v>
      </c>
      <c r="F52" s="354">
        <v>318</v>
      </c>
      <c r="G52" s="220">
        <f>+F52-I52-J52</f>
        <v>96</v>
      </c>
      <c r="H52" s="351"/>
      <c r="I52" s="353">
        <v>0</v>
      </c>
      <c r="J52" s="360">
        <v>222</v>
      </c>
      <c r="K52" s="350"/>
      <c r="L52" s="351"/>
      <c r="M52" s="351"/>
      <c r="N52" s="351"/>
      <c r="O52" s="351"/>
      <c r="P52" s="354"/>
      <c r="Q52" s="351">
        <v>0</v>
      </c>
      <c r="R52" s="526">
        <v>0</v>
      </c>
      <c r="S52" s="358"/>
      <c r="T52" s="358"/>
      <c r="U52" s="358"/>
      <c r="V52" s="358"/>
      <c r="W52" s="358"/>
      <c r="X52" s="358"/>
      <c r="Y52" s="358"/>
      <c r="Z52" s="358"/>
    </row>
    <row r="53" spans="1:26" s="281" customFormat="1" ht="18" customHeight="1" thickBot="1">
      <c r="A53" s="516"/>
      <c r="B53" s="682" t="s">
        <v>108</v>
      </c>
      <c r="C53" s="683"/>
      <c r="D53" s="683"/>
      <c r="E53" s="683"/>
      <c r="F53" s="683"/>
      <c r="G53" s="683"/>
      <c r="H53" s="683"/>
      <c r="I53" s="683"/>
      <c r="J53" s="683"/>
      <c r="K53" s="683"/>
      <c r="L53" s="683"/>
      <c r="M53" s="683"/>
      <c r="N53" s="683"/>
      <c r="O53" s="683"/>
      <c r="P53" s="683"/>
      <c r="Q53" s="683"/>
      <c r="R53" s="684"/>
      <c r="S53" s="208"/>
      <c r="T53" s="208"/>
      <c r="U53" s="208"/>
      <c r="V53" s="208"/>
      <c r="W53" s="208"/>
      <c r="X53" s="208"/>
      <c r="Y53" s="208"/>
      <c r="Z53" s="208"/>
    </row>
    <row r="54" spans="1:26" s="281" customFormat="1" ht="18" customHeight="1">
      <c r="A54" s="516"/>
      <c r="B54" s="243" t="s">
        <v>92</v>
      </c>
      <c r="C54" s="345">
        <f>SUM(D54:F54)+SUM(K54:P54)</f>
        <v>19917</v>
      </c>
      <c r="D54" s="259">
        <v>2291</v>
      </c>
      <c r="E54" s="245">
        <v>619</v>
      </c>
      <c r="F54" s="346">
        <v>13244</v>
      </c>
      <c r="G54" s="259">
        <f>+F54-I54-J54</f>
        <v>397</v>
      </c>
      <c r="H54" s="245">
        <v>0</v>
      </c>
      <c r="I54" s="245">
        <v>11591</v>
      </c>
      <c r="J54" s="346">
        <v>1256</v>
      </c>
      <c r="K54" s="259">
        <v>0</v>
      </c>
      <c r="L54" s="245">
        <v>3763</v>
      </c>
      <c r="M54" s="245">
        <v>0</v>
      </c>
      <c r="N54" s="245">
        <v>0</v>
      </c>
      <c r="O54" s="245">
        <v>0</v>
      </c>
      <c r="P54" s="346">
        <v>0</v>
      </c>
      <c r="Q54" s="245">
        <v>0</v>
      </c>
      <c r="R54" s="517">
        <v>0</v>
      </c>
      <c r="S54" s="208"/>
      <c r="T54" s="208"/>
      <c r="U54" s="208"/>
      <c r="V54" s="208"/>
      <c r="W54" s="208"/>
      <c r="X54" s="208"/>
      <c r="Y54" s="208"/>
      <c r="Z54" s="208"/>
    </row>
    <row r="55" spans="1:26" s="281" customFormat="1" ht="18" customHeight="1">
      <c r="A55" s="516"/>
      <c r="B55" s="226" t="s">
        <v>93</v>
      </c>
      <c r="C55" s="347">
        <f>SUM(D55:F55)+SUM(K55:P55)</f>
        <v>12756</v>
      </c>
      <c r="D55" s="220">
        <v>2392</v>
      </c>
      <c r="E55" s="224">
        <v>601</v>
      </c>
      <c r="F55" s="264">
        <f>12463-2700</f>
        <v>9763</v>
      </c>
      <c r="G55" s="293">
        <f>+F55-I55-J55</f>
        <v>1518</v>
      </c>
      <c r="H55" s="265">
        <v>0</v>
      </c>
      <c r="I55" s="265">
        <v>7239</v>
      </c>
      <c r="J55" s="264">
        <v>1006</v>
      </c>
      <c r="K55" s="293">
        <v>0</v>
      </c>
      <c r="L55" s="265"/>
      <c r="M55" s="224">
        <v>0</v>
      </c>
      <c r="N55" s="224">
        <v>0</v>
      </c>
      <c r="O55" s="224">
        <v>0</v>
      </c>
      <c r="P55" s="348">
        <v>0</v>
      </c>
      <c r="Q55" s="233">
        <v>0</v>
      </c>
      <c r="R55" s="518">
        <v>0</v>
      </c>
      <c r="S55" s="208"/>
      <c r="T55" s="208"/>
      <c r="U55" s="208"/>
      <c r="V55" s="208"/>
      <c r="W55" s="208"/>
      <c r="X55" s="208"/>
      <c r="Y55" s="208"/>
      <c r="Z55" s="208"/>
    </row>
    <row r="56" spans="1:26" s="281" customFormat="1" ht="18" customHeight="1">
      <c r="A56" s="516"/>
      <c r="B56" s="226" t="s">
        <v>94</v>
      </c>
      <c r="C56" s="347">
        <f>SUM(D56:F56)+SUM(K56:P56)</f>
        <v>13243</v>
      </c>
      <c r="D56" s="220">
        <v>2462</v>
      </c>
      <c r="E56" s="224">
        <v>620</v>
      </c>
      <c r="F56" s="264">
        <f>12463-2700+398</f>
        <v>10161</v>
      </c>
      <c r="G56" s="293">
        <f>+F56-I56-J56</f>
        <v>1518</v>
      </c>
      <c r="H56" s="265">
        <v>0</v>
      </c>
      <c r="I56" s="265">
        <v>7239</v>
      </c>
      <c r="J56" s="264">
        <v>1404</v>
      </c>
      <c r="K56" s="293">
        <v>0</v>
      </c>
      <c r="L56" s="265"/>
      <c r="M56" s="224">
        <v>0</v>
      </c>
      <c r="N56" s="224">
        <v>0</v>
      </c>
      <c r="O56" s="224">
        <v>0</v>
      </c>
      <c r="P56" s="348">
        <v>0</v>
      </c>
      <c r="Q56" s="233">
        <v>0</v>
      </c>
      <c r="R56" s="518">
        <v>0</v>
      </c>
      <c r="S56" s="208"/>
      <c r="T56" s="208"/>
      <c r="U56" s="208"/>
      <c r="V56" s="208"/>
      <c r="W56" s="208"/>
      <c r="X56" s="208"/>
      <c r="Y56" s="208"/>
      <c r="Z56" s="208"/>
    </row>
    <row r="57" spans="1:26" s="359" customFormat="1" ht="18" customHeight="1" thickBot="1">
      <c r="A57" s="519"/>
      <c r="B57" s="349" t="s">
        <v>95</v>
      </c>
      <c r="C57" s="347">
        <f>SUM(D57:F57)+SUM(K57:P57)</f>
        <v>8687</v>
      </c>
      <c r="D57" s="350">
        <v>1235</v>
      </c>
      <c r="E57" s="351">
        <v>318</v>
      </c>
      <c r="F57" s="354">
        <v>7134</v>
      </c>
      <c r="G57" s="293">
        <f>+F57-I57-J57</f>
        <v>300</v>
      </c>
      <c r="H57" s="351"/>
      <c r="I57" s="351">
        <v>6128</v>
      </c>
      <c r="J57" s="360">
        <v>706</v>
      </c>
      <c r="K57" s="350"/>
      <c r="L57" s="315"/>
      <c r="M57" s="353"/>
      <c r="N57" s="351"/>
      <c r="O57" s="351"/>
      <c r="P57" s="354"/>
      <c r="Q57" s="365">
        <v>0</v>
      </c>
      <c r="R57" s="527">
        <v>0</v>
      </c>
      <c r="S57" s="358"/>
      <c r="T57" s="358"/>
      <c r="U57" s="358"/>
      <c r="V57" s="358"/>
      <c r="W57" s="358"/>
      <c r="X57" s="358"/>
      <c r="Y57" s="358"/>
      <c r="Z57" s="358"/>
    </row>
    <row r="58" spans="1:26" s="281" customFormat="1" ht="18" customHeight="1" thickBot="1">
      <c r="A58" s="516"/>
      <c r="B58" s="682" t="s">
        <v>109</v>
      </c>
      <c r="C58" s="683"/>
      <c r="D58" s="683"/>
      <c r="E58" s="683"/>
      <c r="F58" s="683"/>
      <c r="G58" s="683"/>
      <c r="H58" s="683"/>
      <c r="I58" s="683"/>
      <c r="J58" s="683"/>
      <c r="K58" s="683"/>
      <c r="L58" s="683"/>
      <c r="M58" s="683"/>
      <c r="N58" s="683"/>
      <c r="O58" s="683"/>
      <c r="P58" s="683"/>
      <c r="Q58" s="683"/>
      <c r="R58" s="684"/>
      <c r="S58" s="208"/>
      <c r="T58" s="208"/>
      <c r="U58" s="208"/>
      <c r="V58" s="208"/>
      <c r="W58" s="208"/>
      <c r="X58" s="208"/>
      <c r="Y58" s="208"/>
      <c r="Z58" s="208"/>
    </row>
    <row r="59" spans="1:26" s="281" customFormat="1" ht="18" customHeight="1">
      <c r="A59" s="516"/>
      <c r="B59" s="243" t="s">
        <v>92</v>
      </c>
      <c r="C59" s="345">
        <f aca="true" t="shared" si="5" ref="C59:C64">SUM(D59:F59)+SUM(K59:P59)</f>
        <v>821</v>
      </c>
      <c r="D59" s="259">
        <v>0</v>
      </c>
      <c r="E59" s="245">
        <v>0</v>
      </c>
      <c r="F59" s="346">
        <v>821</v>
      </c>
      <c r="G59" s="259">
        <f>+F59-I59-J59</f>
        <v>0</v>
      </c>
      <c r="H59" s="245">
        <v>0</v>
      </c>
      <c r="I59" s="245">
        <v>821</v>
      </c>
      <c r="J59" s="346">
        <v>0</v>
      </c>
      <c r="K59" s="259">
        <v>0</v>
      </c>
      <c r="L59" s="245">
        <v>0</v>
      </c>
      <c r="M59" s="245">
        <v>0</v>
      </c>
      <c r="N59" s="245">
        <v>0</v>
      </c>
      <c r="O59" s="245">
        <v>0</v>
      </c>
      <c r="P59" s="346">
        <v>0</v>
      </c>
      <c r="Q59" s="245">
        <v>0</v>
      </c>
      <c r="R59" s="517">
        <v>0</v>
      </c>
      <c r="S59" s="208"/>
      <c r="T59" s="208"/>
      <c r="U59" s="208"/>
      <c r="V59" s="208"/>
      <c r="W59" s="208"/>
      <c r="X59" s="208"/>
      <c r="Y59" s="208"/>
      <c r="Z59" s="208"/>
    </row>
    <row r="60" spans="1:26" s="281" customFormat="1" ht="18" customHeight="1">
      <c r="A60" s="516"/>
      <c r="B60" s="226" t="s">
        <v>93</v>
      </c>
      <c r="C60" s="347">
        <f t="shared" si="5"/>
        <v>804</v>
      </c>
      <c r="D60" s="220">
        <v>0</v>
      </c>
      <c r="E60" s="224">
        <v>0</v>
      </c>
      <c r="F60" s="348">
        <v>804</v>
      </c>
      <c r="G60" s="220">
        <f>+F60-I60-J60</f>
        <v>0.09000000000003183</v>
      </c>
      <c r="H60" s="224">
        <v>0</v>
      </c>
      <c r="I60" s="224">
        <f>633*1.27</f>
        <v>803.91</v>
      </c>
      <c r="J60" s="348">
        <v>0</v>
      </c>
      <c r="K60" s="220">
        <v>0</v>
      </c>
      <c r="L60" s="224">
        <v>0</v>
      </c>
      <c r="M60" s="224">
        <v>0</v>
      </c>
      <c r="N60" s="224">
        <v>0</v>
      </c>
      <c r="O60" s="224">
        <v>0</v>
      </c>
      <c r="P60" s="348">
        <v>0</v>
      </c>
      <c r="Q60" s="233">
        <v>0</v>
      </c>
      <c r="R60" s="518">
        <v>0</v>
      </c>
      <c r="S60" s="208"/>
      <c r="T60" s="208"/>
      <c r="U60" s="208"/>
      <c r="V60" s="208"/>
      <c r="W60" s="208"/>
      <c r="X60" s="208"/>
      <c r="Y60" s="208"/>
      <c r="Z60" s="208"/>
    </row>
    <row r="61" spans="1:26" s="281" customFormat="1" ht="18" customHeight="1">
      <c r="A61" s="516"/>
      <c r="B61" s="226" t="s">
        <v>94</v>
      </c>
      <c r="C61" s="347">
        <f t="shared" si="5"/>
        <v>804</v>
      </c>
      <c r="D61" s="220">
        <v>0</v>
      </c>
      <c r="E61" s="224">
        <v>0</v>
      </c>
      <c r="F61" s="348">
        <v>804</v>
      </c>
      <c r="G61" s="220">
        <f>+F61-I61-J61</f>
        <v>0.09000000000003183</v>
      </c>
      <c r="H61" s="224">
        <v>0</v>
      </c>
      <c r="I61" s="224">
        <f>633*1.27</f>
        <v>803.91</v>
      </c>
      <c r="J61" s="348">
        <v>0</v>
      </c>
      <c r="K61" s="220">
        <v>0</v>
      </c>
      <c r="L61" s="224">
        <v>0</v>
      </c>
      <c r="M61" s="224">
        <v>0</v>
      </c>
      <c r="N61" s="224">
        <v>0</v>
      </c>
      <c r="O61" s="224">
        <v>0</v>
      </c>
      <c r="P61" s="348">
        <v>0</v>
      </c>
      <c r="Q61" s="233">
        <v>0</v>
      </c>
      <c r="R61" s="518">
        <v>0</v>
      </c>
      <c r="S61" s="208"/>
      <c r="T61" s="208"/>
      <c r="U61" s="208"/>
      <c r="V61" s="208"/>
      <c r="W61" s="208"/>
      <c r="X61" s="208"/>
      <c r="Y61" s="208"/>
      <c r="Z61" s="208"/>
    </row>
    <row r="62" spans="1:26" s="359" customFormat="1" ht="18" customHeight="1" thickBot="1">
      <c r="A62" s="519"/>
      <c r="B62" s="349" t="s">
        <v>95</v>
      </c>
      <c r="C62" s="347">
        <f t="shared" si="5"/>
        <v>414</v>
      </c>
      <c r="D62" s="220">
        <v>0</v>
      </c>
      <c r="E62" s="224">
        <v>0</v>
      </c>
      <c r="F62" s="354">
        <v>414</v>
      </c>
      <c r="G62" s="220">
        <f>+F62-I62-J62</f>
        <v>0</v>
      </c>
      <c r="H62" s="351"/>
      <c r="I62" s="351">
        <v>414</v>
      </c>
      <c r="J62" s="348">
        <v>0</v>
      </c>
      <c r="K62" s="350"/>
      <c r="L62" s="351"/>
      <c r="M62" s="351"/>
      <c r="N62" s="351"/>
      <c r="O62" s="351"/>
      <c r="P62" s="354"/>
      <c r="Q62" s="351">
        <v>0</v>
      </c>
      <c r="R62" s="526">
        <v>0</v>
      </c>
      <c r="S62" s="358"/>
      <c r="T62" s="358"/>
      <c r="U62" s="358"/>
      <c r="V62" s="358"/>
      <c r="W62" s="358"/>
      <c r="X62" s="358"/>
      <c r="Y62" s="358"/>
      <c r="Z62" s="358"/>
    </row>
    <row r="63" spans="1:26" s="296" customFormat="1" ht="18" customHeight="1">
      <c r="A63" s="708" t="s">
        <v>110</v>
      </c>
      <c r="B63" s="662"/>
      <c r="C63" s="318">
        <f t="shared" si="5"/>
        <v>122929</v>
      </c>
      <c r="D63" s="313">
        <f aca="true" t="shared" si="6" ref="D63:R63">+D29+D34+D39+D44+D49+D54+D59</f>
        <v>70179</v>
      </c>
      <c r="E63" s="307">
        <f t="shared" si="6"/>
        <v>18948</v>
      </c>
      <c r="F63" s="308">
        <f t="shared" si="6"/>
        <v>30039</v>
      </c>
      <c r="G63" s="313">
        <f t="shared" si="6"/>
        <v>10567</v>
      </c>
      <c r="H63" s="307">
        <f t="shared" si="6"/>
        <v>0</v>
      </c>
      <c r="I63" s="307">
        <f t="shared" si="6"/>
        <v>12412</v>
      </c>
      <c r="J63" s="362">
        <f t="shared" si="6"/>
        <v>7060</v>
      </c>
      <c r="K63" s="313">
        <f t="shared" si="6"/>
        <v>0</v>
      </c>
      <c r="L63" s="307">
        <f t="shared" si="6"/>
        <v>3763</v>
      </c>
      <c r="M63" s="307">
        <f t="shared" si="6"/>
        <v>0</v>
      </c>
      <c r="N63" s="307">
        <f t="shared" si="6"/>
        <v>0</v>
      </c>
      <c r="O63" s="307">
        <f t="shared" si="6"/>
        <v>0</v>
      </c>
      <c r="P63" s="307">
        <f t="shared" si="6"/>
        <v>0</v>
      </c>
      <c r="Q63" s="307">
        <f t="shared" si="6"/>
        <v>0</v>
      </c>
      <c r="R63" s="528">
        <f t="shared" si="6"/>
        <v>0</v>
      </c>
      <c r="S63" s="312"/>
      <c r="T63" s="312"/>
      <c r="U63" s="312"/>
      <c r="V63" s="312"/>
      <c r="W63" s="312"/>
      <c r="X63" s="312"/>
      <c r="Y63" s="312"/>
      <c r="Z63" s="312"/>
    </row>
    <row r="64" spans="1:26" s="296" customFormat="1" ht="18" customHeight="1">
      <c r="A64" s="615" t="s">
        <v>111</v>
      </c>
      <c r="B64" s="616"/>
      <c r="C64" s="269">
        <f t="shared" si="5"/>
        <v>121178.952</v>
      </c>
      <c r="D64" s="298">
        <f aca="true" t="shared" si="7" ref="D64:R64">+D30+D35+D40+D45+D50+D55+D60</f>
        <v>76698</v>
      </c>
      <c r="E64" s="273">
        <f t="shared" si="7"/>
        <v>20246.952</v>
      </c>
      <c r="F64" s="299">
        <f t="shared" si="7"/>
        <v>24234</v>
      </c>
      <c r="G64" s="271">
        <f t="shared" si="7"/>
        <v>9288.16</v>
      </c>
      <c r="H64" s="273">
        <f t="shared" si="7"/>
        <v>0</v>
      </c>
      <c r="I64" s="273">
        <f t="shared" si="7"/>
        <v>8042.91</v>
      </c>
      <c r="J64" s="272">
        <f t="shared" si="7"/>
        <v>6902.929999999999</v>
      </c>
      <c r="K64" s="298">
        <f t="shared" si="7"/>
        <v>0</v>
      </c>
      <c r="L64" s="273">
        <f t="shared" si="7"/>
        <v>0</v>
      </c>
      <c r="M64" s="273">
        <f t="shared" si="7"/>
        <v>0</v>
      </c>
      <c r="N64" s="273">
        <f t="shared" si="7"/>
        <v>0</v>
      </c>
      <c r="O64" s="273">
        <f t="shared" si="7"/>
        <v>0</v>
      </c>
      <c r="P64" s="273">
        <f t="shared" si="7"/>
        <v>0</v>
      </c>
      <c r="Q64" s="273">
        <f t="shared" si="7"/>
        <v>0</v>
      </c>
      <c r="R64" s="441">
        <f t="shared" si="7"/>
        <v>0</v>
      </c>
      <c r="S64" s="312"/>
      <c r="T64" s="312"/>
      <c r="U64" s="312"/>
      <c r="V64" s="312"/>
      <c r="W64" s="312"/>
      <c r="X64" s="312"/>
      <c r="Y64" s="312"/>
      <c r="Z64" s="312"/>
    </row>
    <row r="65" spans="1:26" s="296" customFormat="1" ht="18" customHeight="1">
      <c r="A65" s="655" t="s">
        <v>112</v>
      </c>
      <c r="B65" s="656"/>
      <c r="C65" s="269">
        <f>SUM(D65:F65)+SUM(K65:Q65)</f>
        <v>125625.952</v>
      </c>
      <c r="D65" s="298">
        <f aca="true" t="shared" si="8" ref="D65:Q65">+D31+D36+D41+D46+D51+D56+D61</f>
        <v>78047</v>
      </c>
      <c r="E65" s="273">
        <f t="shared" si="8"/>
        <v>20611.952</v>
      </c>
      <c r="F65" s="299">
        <f t="shared" si="8"/>
        <v>26467</v>
      </c>
      <c r="G65" s="271">
        <f t="shared" si="8"/>
        <v>9288.16</v>
      </c>
      <c r="H65" s="273">
        <f t="shared" si="8"/>
        <v>0</v>
      </c>
      <c r="I65" s="273">
        <f t="shared" si="8"/>
        <v>8042.91</v>
      </c>
      <c r="J65" s="272">
        <f t="shared" si="8"/>
        <v>9135.93</v>
      </c>
      <c r="K65" s="298">
        <f t="shared" si="8"/>
        <v>0</v>
      </c>
      <c r="L65" s="273">
        <f t="shared" si="8"/>
        <v>0</v>
      </c>
      <c r="M65" s="273">
        <f t="shared" si="8"/>
        <v>0</v>
      </c>
      <c r="N65" s="273">
        <f t="shared" si="8"/>
        <v>0</v>
      </c>
      <c r="O65" s="273">
        <f t="shared" si="8"/>
        <v>0</v>
      </c>
      <c r="P65" s="273">
        <f t="shared" si="8"/>
        <v>0</v>
      </c>
      <c r="Q65" s="273">
        <f t="shared" si="8"/>
        <v>500</v>
      </c>
      <c r="R65" s="441">
        <f>+R31+R36+R41+R46+R51+R56+R61</f>
        <v>0</v>
      </c>
      <c r="S65" s="312"/>
      <c r="T65" s="312"/>
      <c r="U65" s="312"/>
      <c r="V65" s="312"/>
      <c r="W65" s="312"/>
      <c r="X65" s="312"/>
      <c r="Y65" s="312"/>
      <c r="Z65" s="312"/>
    </row>
    <row r="66" spans="1:26" s="296" customFormat="1" ht="18" customHeight="1" thickBot="1">
      <c r="A66" s="621" t="s">
        <v>95</v>
      </c>
      <c r="B66" s="622"/>
      <c r="C66" s="269">
        <f>SUM(D66:F66)+SUM(K66:R66)</f>
        <v>66777</v>
      </c>
      <c r="D66" s="298">
        <f aca="true" t="shared" si="9" ref="D66:L66">+D32+D37+D42+D47+D52+D57+D62</f>
        <v>39658</v>
      </c>
      <c r="E66" s="273">
        <f t="shared" si="9"/>
        <v>10765</v>
      </c>
      <c r="F66" s="299">
        <f t="shared" si="9"/>
        <v>14123</v>
      </c>
      <c r="G66" s="271">
        <f t="shared" si="9"/>
        <v>3570</v>
      </c>
      <c r="H66" s="273">
        <f t="shared" si="9"/>
        <v>0</v>
      </c>
      <c r="I66" s="273">
        <f t="shared" si="9"/>
        <v>6542</v>
      </c>
      <c r="J66" s="272">
        <f t="shared" si="9"/>
        <v>4011</v>
      </c>
      <c r="K66" s="366">
        <f t="shared" si="9"/>
        <v>0</v>
      </c>
      <c r="L66" s="280">
        <f t="shared" si="9"/>
        <v>0</v>
      </c>
      <c r="M66" s="271">
        <f aca="true" t="shared" si="10" ref="M66:R66">+M32+M37+M42+M47+M52+M57+M62</f>
        <v>0</v>
      </c>
      <c r="N66" s="271">
        <f t="shared" si="10"/>
        <v>0</v>
      </c>
      <c r="O66" s="271">
        <f t="shared" si="10"/>
        <v>0</v>
      </c>
      <c r="P66" s="271">
        <f t="shared" si="10"/>
        <v>0</v>
      </c>
      <c r="Q66" s="271">
        <f t="shared" si="10"/>
        <v>0</v>
      </c>
      <c r="R66" s="524">
        <f t="shared" si="10"/>
        <v>2231</v>
      </c>
      <c r="S66" s="312"/>
      <c r="T66" s="312"/>
      <c r="U66" s="312"/>
      <c r="V66" s="312"/>
      <c r="W66" s="312"/>
      <c r="X66" s="312"/>
      <c r="Y66" s="312"/>
      <c r="Z66" s="312"/>
    </row>
    <row r="67" spans="1:26" s="296" customFormat="1" ht="9.75" customHeight="1" thickBot="1">
      <c r="A67" s="702"/>
      <c r="B67" s="703"/>
      <c r="C67" s="703"/>
      <c r="D67" s="703"/>
      <c r="E67" s="703"/>
      <c r="F67" s="703"/>
      <c r="G67" s="703"/>
      <c r="H67" s="703"/>
      <c r="I67" s="703"/>
      <c r="J67" s="703"/>
      <c r="K67" s="703"/>
      <c r="L67" s="703"/>
      <c r="M67" s="703"/>
      <c r="N67" s="703"/>
      <c r="O67" s="703"/>
      <c r="P67" s="703"/>
      <c r="Q67" s="703"/>
      <c r="R67" s="704"/>
      <c r="S67" s="312"/>
      <c r="T67" s="312"/>
      <c r="U67" s="312"/>
      <c r="V67" s="312"/>
      <c r="W67" s="312"/>
      <c r="X67" s="312"/>
      <c r="Y67" s="312"/>
      <c r="Z67" s="312"/>
    </row>
    <row r="68" spans="1:26" s="281" customFormat="1" ht="26.25" customHeight="1" thickBot="1">
      <c r="A68" s="705" t="s">
        <v>113</v>
      </c>
      <c r="B68" s="706"/>
      <c r="C68" s="706"/>
      <c r="D68" s="706"/>
      <c r="E68" s="706"/>
      <c r="F68" s="706"/>
      <c r="G68" s="706"/>
      <c r="H68" s="706"/>
      <c r="I68" s="706"/>
      <c r="J68" s="706"/>
      <c r="K68" s="706"/>
      <c r="L68" s="706"/>
      <c r="M68" s="706"/>
      <c r="N68" s="706"/>
      <c r="O68" s="706"/>
      <c r="P68" s="706"/>
      <c r="Q68" s="706"/>
      <c r="R68" s="707"/>
      <c r="S68" s="208"/>
      <c r="T68" s="208"/>
      <c r="U68" s="208"/>
      <c r="V68" s="208"/>
      <c r="W68" s="208"/>
      <c r="X68" s="208"/>
      <c r="Y68" s="208"/>
      <c r="Z68" s="208"/>
    </row>
    <row r="69" spans="1:26" s="281" customFormat="1" ht="18" customHeight="1" thickBot="1">
      <c r="A69" s="529"/>
      <c r="B69" s="699" t="s">
        <v>143</v>
      </c>
      <c r="C69" s="700"/>
      <c r="D69" s="700"/>
      <c r="E69" s="700"/>
      <c r="F69" s="700"/>
      <c r="G69" s="700"/>
      <c r="H69" s="700"/>
      <c r="I69" s="700"/>
      <c r="J69" s="700"/>
      <c r="K69" s="700"/>
      <c r="L69" s="700"/>
      <c r="M69" s="700"/>
      <c r="N69" s="700"/>
      <c r="O69" s="700"/>
      <c r="P69" s="700"/>
      <c r="Q69" s="700"/>
      <c r="R69" s="701"/>
      <c r="S69" s="208"/>
      <c r="T69" s="208"/>
      <c r="U69" s="208"/>
      <c r="V69" s="208"/>
      <c r="W69" s="208"/>
      <c r="X69" s="208"/>
      <c r="Y69" s="208"/>
      <c r="Z69" s="208"/>
    </row>
    <row r="70" spans="1:26" s="281" customFormat="1" ht="18" customHeight="1">
      <c r="A70" s="529"/>
      <c r="B70" s="217" t="s">
        <v>92</v>
      </c>
      <c r="C70" s="367">
        <f>SUM(D70:F70)+SUM(K70:P70)</f>
        <v>0</v>
      </c>
      <c r="D70" s="223">
        <v>0</v>
      </c>
      <c r="E70" s="224">
        <v>0</v>
      </c>
      <c r="F70" s="348">
        <v>0</v>
      </c>
      <c r="G70" s="220">
        <f>+F70-I70-J70</f>
        <v>0</v>
      </c>
      <c r="H70" s="224">
        <v>0</v>
      </c>
      <c r="I70" s="224">
        <v>0</v>
      </c>
      <c r="J70" s="348">
        <v>0</v>
      </c>
      <c r="K70" s="259">
        <v>0</v>
      </c>
      <c r="L70" s="245">
        <v>0</v>
      </c>
      <c r="M70" s="245">
        <v>0</v>
      </c>
      <c r="N70" s="245">
        <v>0</v>
      </c>
      <c r="O70" s="245">
        <v>0</v>
      </c>
      <c r="P70" s="346">
        <v>0</v>
      </c>
      <c r="Q70" s="346">
        <v>0</v>
      </c>
      <c r="R70" s="530">
        <v>0</v>
      </c>
      <c r="S70" s="208"/>
      <c r="T70" s="208"/>
      <c r="U70" s="208"/>
      <c r="V70" s="208"/>
      <c r="W70" s="208"/>
      <c r="X70" s="208"/>
      <c r="Y70" s="208"/>
      <c r="Z70" s="208"/>
    </row>
    <row r="71" spans="1:26" s="281" customFormat="1" ht="18" customHeight="1">
      <c r="A71" s="529"/>
      <c r="B71" s="226" t="s">
        <v>93</v>
      </c>
      <c r="C71" s="347">
        <f>SUM(D71:F71)+SUM(K71:P71)</f>
        <v>0</v>
      </c>
      <c r="D71" s="223">
        <v>0</v>
      </c>
      <c r="E71" s="224">
        <v>0</v>
      </c>
      <c r="F71" s="348">
        <v>0</v>
      </c>
      <c r="G71" s="220">
        <f>+F71-I71-J71</f>
        <v>0</v>
      </c>
      <c r="H71" s="224">
        <v>0</v>
      </c>
      <c r="I71" s="224">
        <v>0</v>
      </c>
      <c r="J71" s="348">
        <v>0</v>
      </c>
      <c r="K71" s="229">
        <v>0</v>
      </c>
      <c r="L71" s="233">
        <v>0</v>
      </c>
      <c r="M71" s="233">
        <v>0</v>
      </c>
      <c r="N71" s="233">
        <v>0</v>
      </c>
      <c r="O71" s="233">
        <v>0</v>
      </c>
      <c r="P71" s="368">
        <v>0</v>
      </c>
      <c r="Q71" s="368">
        <v>0</v>
      </c>
      <c r="R71" s="531">
        <v>0</v>
      </c>
      <c r="S71" s="312"/>
      <c r="T71" s="208"/>
      <c r="U71" s="208"/>
      <c r="V71" s="208"/>
      <c r="W71" s="208"/>
      <c r="X71" s="208"/>
      <c r="Y71" s="208"/>
      <c r="Z71" s="208"/>
    </row>
    <row r="72" spans="1:26" s="281" customFormat="1" ht="18" customHeight="1">
      <c r="A72" s="529"/>
      <c r="B72" s="226" t="s">
        <v>94</v>
      </c>
      <c r="C72" s="347">
        <f>SUM(D72:F72)+SUM(K72:P72)</f>
        <v>0</v>
      </c>
      <c r="D72" s="223">
        <v>0</v>
      </c>
      <c r="E72" s="224">
        <v>0</v>
      </c>
      <c r="F72" s="348">
        <v>0</v>
      </c>
      <c r="G72" s="220">
        <f>+F72-I72-J72</f>
        <v>0</v>
      </c>
      <c r="H72" s="224">
        <v>0</v>
      </c>
      <c r="I72" s="224">
        <v>0</v>
      </c>
      <c r="J72" s="348">
        <v>0</v>
      </c>
      <c r="K72" s="229">
        <v>0</v>
      </c>
      <c r="L72" s="233">
        <v>0</v>
      </c>
      <c r="M72" s="233">
        <v>0</v>
      </c>
      <c r="N72" s="233">
        <v>0</v>
      </c>
      <c r="O72" s="233">
        <v>0</v>
      </c>
      <c r="P72" s="368">
        <v>0</v>
      </c>
      <c r="Q72" s="368">
        <v>0</v>
      </c>
      <c r="R72" s="531">
        <v>0</v>
      </c>
      <c r="S72" s="312"/>
      <c r="T72" s="208"/>
      <c r="U72" s="208"/>
      <c r="V72" s="208"/>
      <c r="W72" s="208"/>
      <c r="X72" s="208"/>
      <c r="Y72" s="208"/>
      <c r="Z72" s="208"/>
    </row>
    <row r="73" spans="1:26" s="281" customFormat="1" ht="18" customHeight="1" thickBot="1">
      <c r="A73" s="529"/>
      <c r="B73" s="235" t="s">
        <v>95</v>
      </c>
      <c r="C73" s="369">
        <f>SUM(D73:F73)+SUM(K73:P73)</f>
        <v>0</v>
      </c>
      <c r="D73" s="370">
        <v>0</v>
      </c>
      <c r="E73" s="371">
        <v>0</v>
      </c>
      <c r="F73" s="372">
        <v>0</v>
      </c>
      <c r="G73" s="373">
        <f>+F73-I73-J73</f>
        <v>0</v>
      </c>
      <c r="H73" s="371">
        <v>0</v>
      </c>
      <c r="I73" s="371">
        <v>0</v>
      </c>
      <c r="J73" s="372">
        <v>0</v>
      </c>
      <c r="K73" s="252">
        <v>0</v>
      </c>
      <c r="L73" s="256">
        <v>0</v>
      </c>
      <c r="M73" s="256">
        <v>0</v>
      </c>
      <c r="N73" s="256">
        <v>0</v>
      </c>
      <c r="O73" s="256">
        <v>0</v>
      </c>
      <c r="P73" s="374">
        <v>0</v>
      </c>
      <c r="Q73" s="374">
        <v>0</v>
      </c>
      <c r="R73" s="532">
        <v>0</v>
      </c>
      <c r="S73" s="208"/>
      <c r="T73" s="208"/>
      <c r="U73" s="208"/>
      <c r="V73" s="208"/>
      <c r="W73" s="208"/>
      <c r="X73" s="208"/>
      <c r="Y73" s="208"/>
      <c r="Z73" s="208"/>
    </row>
    <row r="74" spans="1:26" s="281" customFormat="1" ht="18" customHeight="1" thickBot="1">
      <c r="A74" s="529"/>
      <c r="B74" s="682" t="s">
        <v>144</v>
      </c>
      <c r="C74" s="683"/>
      <c r="D74" s="683"/>
      <c r="E74" s="683"/>
      <c r="F74" s="683"/>
      <c r="G74" s="683"/>
      <c r="H74" s="683"/>
      <c r="I74" s="683"/>
      <c r="J74" s="683"/>
      <c r="K74" s="683"/>
      <c r="L74" s="683"/>
      <c r="M74" s="683"/>
      <c r="N74" s="683"/>
      <c r="O74" s="683"/>
      <c r="P74" s="683"/>
      <c r="Q74" s="683"/>
      <c r="R74" s="684"/>
      <c r="S74" s="208"/>
      <c r="T74" s="208"/>
      <c r="U74" s="208"/>
      <c r="V74" s="208"/>
      <c r="W74" s="208"/>
      <c r="X74" s="208"/>
      <c r="Y74" s="208"/>
      <c r="Z74" s="208"/>
    </row>
    <row r="75" spans="1:26" s="281" customFormat="1" ht="18" customHeight="1">
      <c r="A75" s="529"/>
      <c r="B75" s="217" t="s">
        <v>92</v>
      </c>
      <c r="C75" s="367">
        <f>SUM(D75:F75)+SUM(K75:P75)</f>
        <v>288</v>
      </c>
      <c r="D75" s="220">
        <v>0</v>
      </c>
      <c r="E75" s="224">
        <v>0</v>
      </c>
      <c r="F75" s="348">
        <v>288</v>
      </c>
      <c r="G75" s="220">
        <f>+F75-I75-J75</f>
        <v>288</v>
      </c>
      <c r="H75" s="224"/>
      <c r="I75" s="224">
        <v>0</v>
      </c>
      <c r="J75" s="348">
        <v>0</v>
      </c>
      <c r="K75" s="259">
        <v>0</v>
      </c>
      <c r="L75" s="245">
        <v>0</v>
      </c>
      <c r="M75" s="245">
        <v>0</v>
      </c>
      <c r="N75" s="245">
        <v>0</v>
      </c>
      <c r="O75" s="245">
        <v>0</v>
      </c>
      <c r="P75" s="346">
        <v>0</v>
      </c>
      <c r="Q75" s="346">
        <v>0</v>
      </c>
      <c r="R75" s="530">
        <v>0</v>
      </c>
      <c r="S75" s="208"/>
      <c r="T75" s="208"/>
      <c r="U75" s="208"/>
      <c r="V75" s="208"/>
      <c r="W75" s="208"/>
      <c r="X75" s="208"/>
      <c r="Y75" s="208"/>
      <c r="Z75" s="208"/>
    </row>
    <row r="76" spans="1:26" s="281" customFormat="1" ht="18" customHeight="1">
      <c r="A76" s="529"/>
      <c r="B76" s="226" t="s">
        <v>93</v>
      </c>
      <c r="C76" s="347">
        <f>SUM(D76:F76)+SUM(K76:P76)</f>
        <v>150</v>
      </c>
      <c r="D76" s="229">
        <v>0</v>
      </c>
      <c r="E76" s="233">
        <v>0</v>
      </c>
      <c r="F76" s="368">
        <v>150</v>
      </c>
      <c r="G76" s="229">
        <f>+F76-I76-J76</f>
        <v>150</v>
      </c>
      <c r="H76" s="233"/>
      <c r="I76" s="233">
        <v>0</v>
      </c>
      <c r="J76" s="368">
        <v>0</v>
      </c>
      <c r="K76" s="229">
        <v>0</v>
      </c>
      <c r="L76" s="233">
        <v>0</v>
      </c>
      <c r="M76" s="233">
        <v>0</v>
      </c>
      <c r="N76" s="233">
        <v>0</v>
      </c>
      <c r="O76" s="233">
        <v>0</v>
      </c>
      <c r="P76" s="368">
        <v>0</v>
      </c>
      <c r="Q76" s="368">
        <v>0</v>
      </c>
      <c r="R76" s="531">
        <v>0</v>
      </c>
      <c r="S76" s="312"/>
      <c r="T76" s="208"/>
      <c r="U76" s="208"/>
      <c r="V76" s="208"/>
      <c r="W76" s="208"/>
      <c r="X76" s="208"/>
      <c r="Y76" s="208"/>
      <c r="Z76" s="208"/>
    </row>
    <row r="77" spans="1:26" s="281" customFormat="1" ht="18" customHeight="1">
      <c r="A77" s="529"/>
      <c r="B77" s="226" t="s">
        <v>94</v>
      </c>
      <c r="C77" s="347">
        <f>SUM(D77:F77)+SUM(K77:P77)</f>
        <v>150</v>
      </c>
      <c r="D77" s="229">
        <v>0</v>
      </c>
      <c r="E77" s="233">
        <v>0</v>
      </c>
      <c r="F77" s="368">
        <v>150</v>
      </c>
      <c r="G77" s="229">
        <f>+F77-I77-J77</f>
        <v>150</v>
      </c>
      <c r="H77" s="233"/>
      <c r="I77" s="233">
        <v>0</v>
      </c>
      <c r="J77" s="368">
        <v>0</v>
      </c>
      <c r="K77" s="229">
        <v>0</v>
      </c>
      <c r="L77" s="233">
        <v>0</v>
      </c>
      <c r="M77" s="233">
        <v>0</v>
      </c>
      <c r="N77" s="233">
        <v>0</v>
      </c>
      <c r="O77" s="233">
        <v>0</v>
      </c>
      <c r="P77" s="368">
        <v>0</v>
      </c>
      <c r="Q77" s="368">
        <v>0</v>
      </c>
      <c r="R77" s="531">
        <v>0</v>
      </c>
      <c r="S77" s="312"/>
      <c r="T77" s="208"/>
      <c r="U77" s="208"/>
      <c r="V77" s="208"/>
      <c r="W77" s="208"/>
      <c r="X77" s="208"/>
      <c r="Y77" s="208"/>
      <c r="Z77" s="208"/>
    </row>
    <row r="78" spans="1:26" s="281" customFormat="1" ht="18" customHeight="1" thickBot="1">
      <c r="A78" s="529"/>
      <c r="B78" s="235" t="s">
        <v>95</v>
      </c>
      <c r="C78" s="369">
        <f>SUM(D78:F78)+SUM(K78:P78)</f>
        <v>0</v>
      </c>
      <c r="D78" s="238">
        <v>0</v>
      </c>
      <c r="E78" s="242">
        <v>0</v>
      </c>
      <c r="F78" s="375">
        <v>0</v>
      </c>
      <c r="G78" s="238">
        <f>+F78-I78-J78</f>
        <v>0</v>
      </c>
      <c r="H78" s="242"/>
      <c r="I78" s="242">
        <v>0</v>
      </c>
      <c r="J78" s="375">
        <v>0</v>
      </c>
      <c r="K78" s="252">
        <v>0</v>
      </c>
      <c r="L78" s="256">
        <v>0</v>
      </c>
      <c r="M78" s="256">
        <v>0</v>
      </c>
      <c r="N78" s="256">
        <v>0</v>
      </c>
      <c r="O78" s="256">
        <v>0</v>
      </c>
      <c r="P78" s="374">
        <v>0</v>
      </c>
      <c r="Q78" s="374">
        <v>0</v>
      </c>
      <c r="R78" s="532">
        <v>0</v>
      </c>
      <c r="S78" s="208"/>
      <c r="T78" s="208"/>
      <c r="U78" s="208"/>
      <c r="V78" s="208"/>
      <c r="W78" s="208"/>
      <c r="X78" s="208"/>
      <c r="Y78" s="208"/>
      <c r="Z78" s="208"/>
    </row>
    <row r="79" spans="1:26" s="281" customFormat="1" ht="18" customHeight="1" thickBot="1">
      <c r="A79" s="529"/>
      <c r="B79" s="682" t="s">
        <v>145</v>
      </c>
      <c r="C79" s="683"/>
      <c r="D79" s="683"/>
      <c r="E79" s="683"/>
      <c r="F79" s="683"/>
      <c r="G79" s="683"/>
      <c r="H79" s="683"/>
      <c r="I79" s="683"/>
      <c r="J79" s="683"/>
      <c r="K79" s="683"/>
      <c r="L79" s="683"/>
      <c r="M79" s="683"/>
      <c r="N79" s="683"/>
      <c r="O79" s="683"/>
      <c r="P79" s="683"/>
      <c r="Q79" s="683"/>
      <c r="R79" s="684"/>
      <c r="S79" s="208"/>
      <c r="T79" s="208"/>
      <c r="U79" s="208"/>
      <c r="V79" s="208"/>
      <c r="W79" s="208"/>
      <c r="X79" s="208"/>
      <c r="Y79" s="208"/>
      <c r="Z79" s="208"/>
    </row>
    <row r="80" spans="1:26" s="281" customFormat="1" ht="18" customHeight="1">
      <c r="A80" s="529"/>
      <c r="B80" s="243" t="s">
        <v>92</v>
      </c>
      <c r="C80" s="376">
        <f>SUM(D80:F80)+SUM(K80:P80)</f>
        <v>4630</v>
      </c>
      <c r="D80" s="259">
        <v>3280</v>
      </c>
      <c r="E80" s="245">
        <v>885</v>
      </c>
      <c r="F80" s="248">
        <v>465</v>
      </c>
      <c r="G80" s="246">
        <f>+F80-I80-J80</f>
        <v>465</v>
      </c>
      <c r="H80" s="245"/>
      <c r="I80" s="245">
        <v>0</v>
      </c>
      <c r="J80" s="248">
        <v>0</v>
      </c>
      <c r="K80" s="259">
        <v>0</v>
      </c>
      <c r="L80" s="245">
        <v>0</v>
      </c>
      <c r="M80" s="245">
        <v>0</v>
      </c>
      <c r="N80" s="245">
        <v>0</v>
      </c>
      <c r="O80" s="245">
        <v>0</v>
      </c>
      <c r="P80" s="346">
        <v>0</v>
      </c>
      <c r="Q80" s="346">
        <v>0</v>
      </c>
      <c r="R80" s="530">
        <v>0</v>
      </c>
      <c r="S80" s="208"/>
      <c r="T80" s="208"/>
      <c r="U80" s="208"/>
      <c r="V80" s="208"/>
      <c r="W80" s="208"/>
      <c r="X80" s="208"/>
      <c r="Y80" s="208"/>
      <c r="Z80" s="208"/>
    </row>
    <row r="81" spans="1:26" s="281" customFormat="1" ht="18" customHeight="1">
      <c r="A81" s="529"/>
      <c r="B81" s="226" t="s">
        <v>93</v>
      </c>
      <c r="C81" s="227">
        <f>SUM(D81:F81)+SUM(K81:P81)</f>
        <v>3758</v>
      </c>
      <c r="D81" s="229">
        <f>2541-72</f>
        <v>2469</v>
      </c>
      <c r="E81" s="233">
        <f>676-14</f>
        <v>662</v>
      </c>
      <c r="F81" s="231">
        <v>627</v>
      </c>
      <c r="G81" s="232">
        <f>+F81-I81-J81</f>
        <v>627</v>
      </c>
      <c r="H81" s="233"/>
      <c r="I81" s="233">
        <v>0</v>
      </c>
      <c r="J81" s="231">
        <v>0</v>
      </c>
      <c r="K81" s="229">
        <v>0</v>
      </c>
      <c r="L81" s="233">
        <v>0</v>
      </c>
      <c r="M81" s="233">
        <v>0</v>
      </c>
      <c r="N81" s="233">
        <v>0</v>
      </c>
      <c r="O81" s="233">
        <v>0</v>
      </c>
      <c r="P81" s="368">
        <v>0</v>
      </c>
      <c r="Q81" s="368">
        <v>0</v>
      </c>
      <c r="R81" s="531">
        <v>0</v>
      </c>
      <c r="S81" s="312"/>
      <c r="T81" s="208"/>
      <c r="U81" s="208"/>
      <c r="V81" s="208"/>
      <c r="W81" s="208"/>
      <c r="X81" s="208"/>
      <c r="Y81" s="208"/>
      <c r="Z81" s="208"/>
    </row>
    <row r="82" spans="1:26" s="281" customFormat="1" ht="18" customHeight="1">
      <c r="A82" s="529"/>
      <c r="B82" s="226" t="s">
        <v>94</v>
      </c>
      <c r="C82" s="227">
        <f>SUM(D82:F82)+SUM(K82:P82)</f>
        <v>3758</v>
      </c>
      <c r="D82" s="229">
        <f>2541-72</f>
        <v>2469</v>
      </c>
      <c r="E82" s="233">
        <f>676-14</f>
        <v>662</v>
      </c>
      <c r="F82" s="231">
        <v>627</v>
      </c>
      <c r="G82" s="232">
        <f>+F82-I82-J82</f>
        <v>627</v>
      </c>
      <c r="H82" s="233"/>
      <c r="I82" s="233">
        <v>0</v>
      </c>
      <c r="J82" s="231">
        <v>0</v>
      </c>
      <c r="K82" s="229">
        <v>0</v>
      </c>
      <c r="L82" s="233">
        <v>0</v>
      </c>
      <c r="M82" s="233">
        <v>0</v>
      </c>
      <c r="N82" s="233">
        <v>0</v>
      </c>
      <c r="O82" s="233">
        <v>0</v>
      </c>
      <c r="P82" s="368">
        <v>0</v>
      </c>
      <c r="Q82" s="368">
        <v>0</v>
      </c>
      <c r="R82" s="531">
        <v>0</v>
      </c>
      <c r="S82" s="312"/>
      <c r="T82" s="208"/>
      <c r="U82" s="208"/>
      <c r="V82" s="208"/>
      <c r="W82" s="208"/>
      <c r="X82" s="208"/>
      <c r="Y82" s="208"/>
      <c r="Z82" s="208"/>
    </row>
    <row r="83" spans="1:26" s="281" customFormat="1" ht="18" customHeight="1" thickBot="1">
      <c r="A83" s="529"/>
      <c r="B83" s="235" t="s">
        <v>95</v>
      </c>
      <c r="C83" s="236">
        <f>SUM(D83:F83)+SUM(K83:P83)</f>
        <v>1838</v>
      </c>
      <c r="D83" s="238">
        <v>1253</v>
      </c>
      <c r="E83" s="242">
        <v>339</v>
      </c>
      <c r="F83" s="240">
        <v>246</v>
      </c>
      <c r="G83" s="241">
        <f>+F83-I83-J83</f>
        <v>246</v>
      </c>
      <c r="H83" s="242"/>
      <c r="I83" s="242">
        <v>0</v>
      </c>
      <c r="J83" s="240">
        <v>0</v>
      </c>
      <c r="K83" s="238">
        <v>0</v>
      </c>
      <c r="L83" s="242">
        <v>0</v>
      </c>
      <c r="M83" s="242">
        <v>0</v>
      </c>
      <c r="N83" s="242">
        <v>0</v>
      </c>
      <c r="O83" s="242">
        <v>0</v>
      </c>
      <c r="P83" s="375">
        <v>0</v>
      </c>
      <c r="Q83" s="375">
        <v>0</v>
      </c>
      <c r="R83" s="533">
        <v>0</v>
      </c>
      <c r="S83" s="208"/>
      <c r="T83" s="208"/>
      <c r="U83" s="208"/>
      <c r="V83" s="208"/>
      <c r="W83" s="208"/>
      <c r="X83" s="208"/>
      <c r="Y83" s="208"/>
      <c r="Z83" s="208"/>
    </row>
    <row r="84" spans="1:26" s="281" customFormat="1" ht="18" customHeight="1" thickBot="1">
      <c r="A84" s="529"/>
      <c r="B84" s="682" t="s">
        <v>146</v>
      </c>
      <c r="C84" s="683"/>
      <c r="D84" s="683"/>
      <c r="E84" s="683"/>
      <c r="F84" s="683"/>
      <c r="G84" s="683"/>
      <c r="H84" s="683"/>
      <c r="I84" s="683"/>
      <c r="J84" s="683"/>
      <c r="K84" s="683"/>
      <c r="L84" s="683"/>
      <c r="M84" s="683"/>
      <c r="N84" s="683"/>
      <c r="O84" s="683"/>
      <c r="P84" s="683"/>
      <c r="Q84" s="683"/>
      <c r="R84" s="684"/>
      <c r="S84" s="208"/>
      <c r="T84" s="208"/>
      <c r="U84" s="208"/>
      <c r="V84" s="208"/>
      <c r="W84" s="208"/>
      <c r="X84" s="208"/>
      <c r="Y84" s="208"/>
      <c r="Z84" s="208"/>
    </row>
    <row r="85" spans="1:26" s="281" customFormat="1" ht="18" customHeight="1">
      <c r="A85" s="529"/>
      <c r="B85" s="217" t="s">
        <v>92</v>
      </c>
      <c r="C85" s="377">
        <f>SUM(D85:F85)+SUM(K85:P85)</f>
        <v>8925</v>
      </c>
      <c r="D85" s="220">
        <v>2624</v>
      </c>
      <c r="E85" s="224">
        <v>709</v>
      </c>
      <c r="F85" s="222">
        <v>5592</v>
      </c>
      <c r="G85" s="223">
        <f>+F85-I85-J85</f>
        <v>4617</v>
      </c>
      <c r="H85" s="224"/>
      <c r="I85" s="224">
        <v>0</v>
      </c>
      <c r="J85" s="348">
        <v>975</v>
      </c>
      <c r="K85" s="220">
        <v>0</v>
      </c>
      <c r="L85" s="224">
        <v>0</v>
      </c>
      <c r="M85" s="224">
        <v>0</v>
      </c>
      <c r="N85" s="224">
        <v>0</v>
      </c>
      <c r="O85" s="224">
        <v>0</v>
      </c>
      <c r="P85" s="348">
        <v>0</v>
      </c>
      <c r="Q85" s="348">
        <v>0</v>
      </c>
      <c r="R85" s="534">
        <v>0</v>
      </c>
      <c r="S85" s="208"/>
      <c r="T85" s="208"/>
      <c r="U85" s="208"/>
      <c r="V85" s="208"/>
      <c r="W85" s="208"/>
      <c r="X85" s="208"/>
      <c r="Y85" s="208"/>
      <c r="Z85" s="208"/>
    </row>
    <row r="86" spans="1:26" s="281" customFormat="1" ht="18" customHeight="1">
      <c r="A86" s="529"/>
      <c r="B86" s="226" t="s">
        <v>93</v>
      </c>
      <c r="C86" s="227">
        <f>SUM(D86:F86)+SUM(K86:P86)</f>
        <v>9738</v>
      </c>
      <c r="D86" s="229">
        <f>3251+133</f>
        <v>3384</v>
      </c>
      <c r="E86" s="233">
        <f>818+63</f>
        <v>881</v>
      </c>
      <c r="F86" s="299">
        <f>5188+285</f>
        <v>5473</v>
      </c>
      <c r="G86" s="232">
        <f>+F86-I86-J86</f>
        <v>4197</v>
      </c>
      <c r="H86" s="233"/>
      <c r="I86" s="233">
        <v>0</v>
      </c>
      <c r="J86" s="272">
        <f>991+285</f>
        <v>1276</v>
      </c>
      <c r="K86" s="229">
        <v>0</v>
      </c>
      <c r="L86" s="233">
        <v>0</v>
      </c>
      <c r="M86" s="233">
        <v>0</v>
      </c>
      <c r="N86" s="233">
        <v>0</v>
      </c>
      <c r="O86" s="233">
        <v>0</v>
      </c>
      <c r="P86" s="368">
        <v>0</v>
      </c>
      <c r="Q86" s="368">
        <v>0</v>
      </c>
      <c r="R86" s="531">
        <v>0</v>
      </c>
      <c r="S86" s="312"/>
      <c r="T86" s="208"/>
      <c r="U86" s="208"/>
      <c r="V86" s="208"/>
      <c r="W86" s="208"/>
      <c r="X86" s="208"/>
      <c r="Y86" s="208"/>
      <c r="Z86" s="208"/>
    </row>
    <row r="87" spans="1:26" s="281" customFormat="1" ht="18" customHeight="1">
      <c r="A87" s="529"/>
      <c r="B87" s="226" t="s">
        <v>94</v>
      </c>
      <c r="C87" s="227">
        <f>SUM(D87:F87)+SUM(K87:P87)</f>
        <v>9954</v>
      </c>
      <c r="D87" s="229">
        <f>3251+133+122</f>
        <v>3506</v>
      </c>
      <c r="E87" s="233">
        <f>818+63+33</f>
        <v>914</v>
      </c>
      <c r="F87" s="299">
        <f>5188+285+61</f>
        <v>5534</v>
      </c>
      <c r="G87" s="232">
        <f>+F87-I87-J87</f>
        <v>4258</v>
      </c>
      <c r="H87" s="233"/>
      <c r="I87" s="233">
        <v>0</v>
      </c>
      <c r="J87" s="272">
        <f>991+285</f>
        <v>1276</v>
      </c>
      <c r="K87" s="229">
        <v>0</v>
      </c>
      <c r="L87" s="233">
        <v>0</v>
      </c>
      <c r="M87" s="233">
        <v>0</v>
      </c>
      <c r="N87" s="233">
        <v>0</v>
      </c>
      <c r="O87" s="233">
        <v>0</v>
      </c>
      <c r="P87" s="368">
        <v>0</v>
      </c>
      <c r="Q87" s="368">
        <v>0</v>
      </c>
      <c r="R87" s="531">
        <v>0</v>
      </c>
      <c r="S87" s="312"/>
      <c r="T87" s="208"/>
      <c r="U87" s="208"/>
      <c r="V87" s="208"/>
      <c r="W87" s="208"/>
      <c r="X87" s="208"/>
      <c r="Y87" s="208"/>
      <c r="Z87" s="208"/>
    </row>
    <row r="88" spans="1:26" s="281" customFormat="1" ht="18" customHeight="1" thickBot="1">
      <c r="A88" s="529"/>
      <c r="B88" s="235" t="s">
        <v>95</v>
      </c>
      <c r="C88" s="236">
        <f>SUM(D88:F88)+SUM(K88:R88)</f>
        <v>5332</v>
      </c>
      <c r="D88" s="238">
        <v>1845</v>
      </c>
      <c r="E88" s="242">
        <v>507</v>
      </c>
      <c r="F88" s="378">
        <v>2868</v>
      </c>
      <c r="G88" s="241">
        <f>+F88-I88-J88</f>
        <v>2125</v>
      </c>
      <c r="H88" s="242"/>
      <c r="I88" s="242">
        <v>0</v>
      </c>
      <c r="J88" s="379">
        <v>743</v>
      </c>
      <c r="K88" s="252">
        <v>0</v>
      </c>
      <c r="L88" s="256">
        <v>0</v>
      </c>
      <c r="M88" s="256">
        <v>0</v>
      </c>
      <c r="N88" s="256">
        <v>0</v>
      </c>
      <c r="O88" s="256">
        <v>0</v>
      </c>
      <c r="P88" s="374">
        <v>0</v>
      </c>
      <c r="Q88" s="374">
        <v>0</v>
      </c>
      <c r="R88" s="532">
        <v>112</v>
      </c>
      <c r="S88" s="208"/>
      <c r="T88" s="208"/>
      <c r="U88" s="208"/>
      <c r="V88" s="208"/>
      <c r="W88" s="208"/>
      <c r="X88" s="208"/>
      <c r="Y88" s="208"/>
      <c r="Z88" s="208"/>
    </row>
    <row r="89" spans="1:26" s="281" customFormat="1" ht="9.75" customHeight="1" thickBot="1">
      <c r="A89" s="694"/>
      <c r="B89" s="695"/>
      <c r="C89" s="695"/>
      <c r="D89" s="695"/>
      <c r="E89" s="695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6"/>
      <c r="S89" s="208"/>
      <c r="T89" s="208"/>
      <c r="U89" s="208"/>
      <c r="V89" s="208"/>
      <c r="W89" s="208"/>
      <c r="X89" s="208"/>
      <c r="Y89" s="208"/>
      <c r="Z89" s="208"/>
    </row>
    <row r="90" spans="1:26" s="296" customFormat="1" ht="18" customHeight="1">
      <c r="A90" s="697" t="s">
        <v>118</v>
      </c>
      <c r="B90" s="698"/>
      <c r="C90" s="261">
        <f>SUM(D90:F90)+SUM(K90:P90)</f>
        <v>13843</v>
      </c>
      <c r="D90" s="293">
        <f aca="true" t="shared" si="11" ref="D90:P90">+D70+D75+D80+D85</f>
        <v>5904</v>
      </c>
      <c r="E90" s="265">
        <f t="shared" si="11"/>
        <v>1594</v>
      </c>
      <c r="F90" s="267">
        <f t="shared" si="11"/>
        <v>6345</v>
      </c>
      <c r="G90" s="263">
        <f t="shared" si="11"/>
        <v>5370</v>
      </c>
      <c r="H90" s="265">
        <f t="shared" si="11"/>
        <v>0</v>
      </c>
      <c r="I90" s="265">
        <f t="shared" si="11"/>
        <v>0</v>
      </c>
      <c r="J90" s="264">
        <f t="shared" si="11"/>
        <v>975</v>
      </c>
      <c r="K90" s="313">
        <f t="shared" si="11"/>
        <v>0</v>
      </c>
      <c r="L90" s="307">
        <f t="shared" si="11"/>
        <v>0</v>
      </c>
      <c r="M90" s="307">
        <f t="shared" si="11"/>
        <v>0</v>
      </c>
      <c r="N90" s="307">
        <f t="shared" si="11"/>
        <v>0</v>
      </c>
      <c r="O90" s="307">
        <f t="shared" si="11"/>
        <v>0</v>
      </c>
      <c r="P90" s="362">
        <f t="shared" si="11"/>
        <v>0</v>
      </c>
      <c r="Q90" s="362">
        <f aca="true" t="shared" si="12" ref="Q90:R93">+Q70+Q75+Q80+Q85</f>
        <v>0</v>
      </c>
      <c r="R90" s="528">
        <f t="shared" si="12"/>
        <v>0</v>
      </c>
      <c r="S90" s="312"/>
      <c r="T90" s="312"/>
      <c r="U90" s="312"/>
      <c r="V90" s="312"/>
      <c r="W90" s="312"/>
      <c r="X90" s="312"/>
      <c r="Y90" s="312"/>
      <c r="Z90" s="312"/>
    </row>
    <row r="91" spans="1:26" s="296" customFormat="1" ht="18" customHeight="1">
      <c r="A91" s="675" t="s">
        <v>119</v>
      </c>
      <c r="B91" s="676"/>
      <c r="C91" s="269">
        <f>SUM(D91:F91)+SUM(K91:P91)</f>
        <v>13646</v>
      </c>
      <c r="D91" s="298">
        <f aca="true" t="shared" si="13" ref="D91:P93">+D71+D76+D81+D86</f>
        <v>5853</v>
      </c>
      <c r="E91" s="273">
        <f t="shared" si="13"/>
        <v>1543</v>
      </c>
      <c r="F91" s="299">
        <f t="shared" si="13"/>
        <v>6250</v>
      </c>
      <c r="G91" s="271">
        <f t="shared" si="13"/>
        <v>4974</v>
      </c>
      <c r="H91" s="273">
        <f t="shared" si="13"/>
        <v>0</v>
      </c>
      <c r="I91" s="273">
        <f t="shared" si="13"/>
        <v>0</v>
      </c>
      <c r="J91" s="272">
        <f t="shared" si="13"/>
        <v>1276</v>
      </c>
      <c r="K91" s="298">
        <f t="shared" si="13"/>
        <v>0</v>
      </c>
      <c r="L91" s="273">
        <f t="shared" si="13"/>
        <v>0</v>
      </c>
      <c r="M91" s="273">
        <f t="shared" si="13"/>
        <v>0</v>
      </c>
      <c r="N91" s="273">
        <f t="shared" si="13"/>
        <v>0</v>
      </c>
      <c r="O91" s="273">
        <f t="shared" si="13"/>
        <v>0</v>
      </c>
      <c r="P91" s="272">
        <f t="shared" si="13"/>
        <v>0</v>
      </c>
      <c r="Q91" s="272">
        <f t="shared" si="12"/>
        <v>0</v>
      </c>
      <c r="R91" s="441">
        <f t="shared" si="12"/>
        <v>0</v>
      </c>
      <c r="S91" s="312"/>
      <c r="T91" s="312"/>
      <c r="U91" s="312"/>
      <c r="V91" s="312"/>
      <c r="W91" s="312"/>
      <c r="X91" s="312"/>
      <c r="Y91" s="312"/>
      <c r="Z91" s="312"/>
    </row>
    <row r="92" spans="1:26" s="296" customFormat="1" ht="18" customHeight="1">
      <c r="A92" s="655" t="s">
        <v>120</v>
      </c>
      <c r="B92" s="656"/>
      <c r="C92" s="269">
        <f>SUM(D92:F92)+SUM(K92:P92)</f>
        <v>13862</v>
      </c>
      <c r="D92" s="298">
        <f t="shared" si="13"/>
        <v>5975</v>
      </c>
      <c r="E92" s="273">
        <f t="shared" si="13"/>
        <v>1576</v>
      </c>
      <c r="F92" s="299">
        <f t="shared" si="13"/>
        <v>6311</v>
      </c>
      <c r="G92" s="271">
        <f t="shared" si="13"/>
        <v>5035</v>
      </c>
      <c r="H92" s="273">
        <f t="shared" si="13"/>
        <v>0</v>
      </c>
      <c r="I92" s="273">
        <f t="shared" si="13"/>
        <v>0</v>
      </c>
      <c r="J92" s="272">
        <f t="shared" si="13"/>
        <v>1276</v>
      </c>
      <c r="K92" s="298">
        <f t="shared" si="13"/>
        <v>0</v>
      </c>
      <c r="L92" s="273">
        <f t="shared" si="13"/>
        <v>0</v>
      </c>
      <c r="M92" s="273">
        <f t="shared" si="13"/>
        <v>0</v>
      </c>
      <c r="N92" s="273">
        <f t="shared" si="13"/>
        <v>0</v>
      </c>
      <c r="O92" s="273">
        <f t="shared" si="13"/>
        <v>0</v>
      </c>
      <c r="P92" s="272">
        <f t="shared" si="13"/>
        <v>0</v>
      </c>
      <c r="Q92" s="272">
        <f t="shared" si="12"/>
        <v>0</v>
      </c>
      <c r="R92" s="441">
        <f t="shared" si="12"/>
        <v>0</v>
      </c>
      <c r="S92" s="312"/>
      <c r="T92" s="312"/>
      <c r="U92" s="312"/>
      <c r="V92" s="312"/>
      <c r="W92" s="312"/>
      <c r="X92" s="312"/>
      <c r="Y92" s="312"/>
      <c r="Z92" s="312"/>
    </row>
    <row r="93" spans="1:26" s="296" customFormat="1" ht="18" customHeight="1" thickBot="1">
      <c r="A93" s="677" t="s">
        <v>95</v>
      </c>
      <c r="B93" s="678"/>
      <c r="C93" s="380">
        <f>SUM(D93:F93)+SUM(K93:R93)</f>
        <v>7170</v>
      </c>
      <c r="D93" s="381">
        <f t="shared" si="13"/>
        <v>3098</v>
      </c>
      <c r="E93" s="382">
        <f t="shared" si="13"/>
        <v>846</v>
      </c>
      <c r="F93" s="378">
        <f t="shared" si="13"/>
        <v>3114</v>
      </c>
      <c r="G93" s="275">
        <f t="shared" si="13"/>
        <v>2371</v>
      </c>
      <c r="H93" s="382">
        <f t="shared" si="13"/>
        <v>0</v>
      </c>
      <c r="I93" s="382">
        <f t="shared" si="13"/>
        <v>0</v>
      </c>
      <c r="J93" s="379">
        <f t="shared" si="13"/>
        <v>743</v>
      </c>
      <c r="K93" s="366">
        <f t="shared" si="13"/>
        <v>0</v>
      </c>
      <c r="L93" s="280">
        <f t="shared" si="13"/>
        <v>0</v>
      </c>
      <c r="M93" s="280">
        <f t="shared" si="13"/>
        <v>0</v>
      </c>
      <c r="N93" s="280">
        <f t="shared" si="13"/>
        <v>0</v>
      </c>
      <c r="O93" s="280">
        <f t="shared" si="13"/>
        <v>0</v>
      </c>
      <c r="P93" s="383">
        <f t="shared" si="13"/>
        <v>0</v>
      </c>
      <c r="Q93" s="383">
        <f t="shared" si="12"/>
        <v>0</v>
      </c>
      <c r="R93" s="536">
        <f t="shared" si="12"/>
        <v>112</v>
      </c>
      <c r="S93" s="312"/>
      <c r="T93" s="312"/>
      <c r="U93" s="312"/>
      <c r="V93" s="312"/>
      <c r="W93" s="312"/>
      <c r="X93" s="312"/>
      <c r="Y93" s="312"/>
      <c r="Z93" s="312"/>
    </row>
    <row r="94" spans="1:26" s="296" customFormat="1" ht="9" customHeight="1" thickBot="1">
      <c r="A94" s="679"/>
      <c r="B94" s="680"/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0"/>
      <c r="O94" s="680"/>
      <c r="P94" s="680"/>
      <c r="Q94" s="680"/>
      <c r="R94" s="681"/>
      <c r="S94" s="312"/>
      <c r="T94" s="312"/>
      <c r="U94" s="312"/>
      <c r="V94" s="312"/>
      <c r="W94" s="312"/>
      <c r="X94" s="312"/>
      <c r="Y94" s="312"/>
      <c r="Z94" s="312"/>
    </row>
    <row r="95" spans="1:26" s="296" customFormat="1" ht="18" customHeight="1">
      <c r="A95" s="692" t="s">
        <v>121</v>
      </c>
      <c r="B95" s="693"/>
      <c r="C95" s="318">
        <f>SUM(D95:F95)+SUM(K95:P95)</f>
        <v>190844</v>
      </c>
      <c r="D95" s="313">
        <f aca="true" t="shared" si="14" ref="D95:R95">+D22+D63+D90</f>
        <v>108087</v>
      </c>
      <c r="E95" s="307">
        <f t="shared" si="14"/>
        <v>29184</v>
      </c>
      <c r="F95" s="308">
        <f t="shared" si="14"/>
        <v>48831</v>
      </c>
      <c r="G95" s="313">
        <f t="shared" si="14"/>
        <v>19512</v>
      </c>
      <c r="H95" s="307">
        <f t="shared" si="14"/>
        <v>0</v>
      </c>
      <c r="I95" s="307">
        <f t="shared" si="14"/>
        <v>18421</v>
      </c>
      <c r="J95" s="308">
        <f t="shared" si="14"/>
        <v>10898</v>
      </c>
      <c r="K95" s="313">
        <f t="shared" si="14"/>
        <v>0</v>
      </c>
      <c r="L95" s="307">
        <f t="shared" si="14"/>
        <v>4742</v>
      </c>
      <c r="M95" s="307">
        <f t="shared" si="14"/>
        <v>0</v>
      </c>
      <c r="N95" s="307">
        <f t="shared" si="14"/>
        <v>0</v>
      </c>
      <c r="O95" s="307">
        <f t="shared" si="14"/>
        <v>0</v>
      </c>
      <c r="P95" s="384">
        <f t="shared" si="14"/>
        <v>0</v>
      </c>
      <c r="Q95" s="384">
        <f t="shared" si="14"/>
        <v>0</v>
      </c>
      <c r="R95" s="523">
        <f t="shared" si="14"/>
        <v>0</v>
      </c>
      <c r="S95" s="312"/>
      <c r="T95" s="312"/>
      <c r="U95" s="312"/>
      <c r="V95" s="312"/>
      <c r="W95" s="312"/>
      <c r="X95" s="312"/>
      <c r="Y95" s="312"/>
      <c r="Z95" s="312"/>
    </row>
    <row r="96" spans="1:26" s="296" customFormat="1" ht="18" customHeight="1">
      <c r="A96" s="687" t="s">
        <v>122</v>
      </c>
      <c r="B96" s="688"/>
      <c r="C96" s="269">
        <f>SUM(D96:F96)+SUM(K96:P96)</f>
        <v>191758.952</v>
      </c>
      <c r="D96" s="298">
        <f aca="true" t="shared" si="15" ref="D96:R96">+D23+D64+D91</f>
        <v>116800</v>
      </c>
      <c r="E96" s="273">
        <f t="shared" si="15"/>
        <v>30738.952</v>
      </c>
      <c r="F96" s="299">
        <f t="shared" si="15"/>
        <v>44220</v>
      </c>
      <c r="G96" s="298">
        <f t="shared" si="15"/>
        <v>18011.96</v>
      </c>
      <c r="H96" s="273">
        <f t="shared" si="15"/>
        <v>0</v>
      </c>
      <c r="I96" s="273">
        <f t="shared" si="15"/>
        <v>14904.91</v>
      </c>
      <c r="J96" s="299">
        <f t="shared" si="15"/>
        <v>11303.13</v>
      </c>
      <c r="K96" s="298">
        <f t="shared" si="15"/>
        <v>0</v>
      </c>
      <c r="L96" s="273">
        <f t="shared" si="15"/>
        <v>0</v>
      </c>
      <c r="M96" s="273">
        <f t="shared" si="15"/>
        <v>0</v>
      </c>
      <c r="N96" s="273">
        <f t="shared" si="15"/>
        <v>0</v>
      </c>
      <c r="O96" s="273">
        <f t="shared" si="15"/>
        <v>0</v>
      </c>
      <c r="P96" s="385">
        <f t="shared" si="15"/>
        <v>0</v>
      </c>
      <c r="Q96" s="385">
        <f t="shared" si="15"/>
        <v>0</v>
      </c>
      <c r="R96" s="524">
        <f t="shared" si="15"/>
        <v>0</v>
      </c>
      <c r="S96" s="312"/>
      <c r="T96" s="312"/>
      <c r="U96" s="312"/>
      <c r="V96" s="312"/>
      <c r="W96" s="312"/>
      <c r="X96" s="312"/>
      <c r="Y96" s="312"/>
      <c r="Z96" s="312"/>
    </row>
    <row r="97" spans="1:26" s="296" customFormat="1" ht="18" customHeight="1">
      <c r="A97" s="687" t="s">
        <v>123</v>
      </c>
      <c r="B97" s="688"/>
      <c r="C97" s="269">
        <f>SUM(D97:F97)+SUM(K97:R97)</f>
        <v>197801.952</v>
      </c>
      <c r="D97" s="298">
        <f aca="true" t="shared" si="16" ref="D97:R97">+D24+D65+D92</f>
        <v>119296</v>
      </c>
      <c r="E97" s="273">
        <f t="shared" si="16"/>
        <v>31413.952</v>
      </c>
      <c r="F97" s="299">
        <f t="shared" si="16"/>
        <v>46592</v>
      </c>
      <c r="G97" s="298">
        <f t="shared" si="16"/>
        <v>18150.96</v>
      </c>
      <c r="H97" s="273">
        <f t="shared" si="16"/>
        <v>0</v>
      </c>
      <c r="I97" s="273">
        <f t="shared" si="16"/>
        <v>14904.91</v>
      </c>
      <c r="J97" s="299">
        <f t="shared" si="16"/>
        <v>13536.130000000001</v>
      </c>
      <c r="K97" s="298">
        <f t="shared" si="16"/>
        <v>0</v>
      </c>
      <c r="L97" s="273">
        <f t="shared" si="16"/>
        <v>0</v>
      </c>
      <c r="M97" s="273">
        <f t="shared" si="16"/>
        <v>0</v>
      </c>
      <c r="N97" s="273">
        <f t="shared" si="16"/>
        <v>0</v>
      </c>
      <c r="O97" s="273">
        <f t="shared" si="16"/>
        <v>0</v>
      </c>
      <c r="P97" s="385">
        <f t="shared" si="16"/>
        <v>0</v>
      </c>
      <c r="Q97" s="385">
        <f t="shared" si="16"/>
        <v>500</v>
      </c>
      <c r="R97" s="524">
        <f t="shared" si="16"/>
        <v>0</v>
      </c>
      <c r="S97" s="312"/>
      <c r="T97" s="312"/>
      <c r="U97" s="312"/>
      <c r="V97" s="312"/>
      <c r="W97" s="312"/>
      <c r="X97" s="312"/>
      <c r="Y97" s="312"/>
      <c r="Z97" s="312"/>
    </row>
    <row r="98" spans="1:26" s="296" customFormat="1" ht="18" customHeight="1" thickBot="1">
      <c r="A98" s="621" t="s">
        <v>95</v>
      </c>
      <c r="B98" s="622"/>
      <c r="C98" s="380">
        <f>SUM(D98:F98)+SUM(K98:R98)</f>
        <v>102938</v>
      </c>
      <c r="D98" s="381">
        <f aca="true" t="shared" si="17" ref="D98:R98">+D25+D66+D93</f>
        <v>59512</v>
      </c>
      <c r="E98" s="382">
        <f t="shared" si="17"/>
        <v>15873</v>
      </c>
      <c r="F98" s="378">
        <f t="shared" si="17"/>
        <v>23855</v>
      </c>
      <c r="G98" s="381">
        <f t="shared" si="17"/>
        <v>7694</v>
      </c>
      <c r="H98" s="382">
        <f t="shared" si="17"/>
        <v>0</v>
      </c>
      <c r="I98" s="382">
        <f t="shared" si="17"/>
        <v>9598</v>
      </c>
      <c r="J98" s="378">
        <f t="shared" si="17"/>
        <v>6563</v>
      </c>
      <c r="K98" s="366">
        <f t="shared" si="17"/>
        <v>0</v>
      </c>
      <c r="L98" s="280">
        <f t="shared" si="17"/>
        <v>0</v>
      </c>
      <c r="M98" s="280">
        <f t="shared" si="17"/>
        <v>0</v>
      </c>
      <c r="N98" s="280">
        <f t="shared" si="17"/>
        <v>0</v>
      </c>
      <c r="O98" s="280">
        <f t="shared" si="17"/>
        <v>0</v>
      </c>
      <c r="P98" s="279">
        <f t="shared" si="17"/>
        <v>0</v>
      </c>
      <c r="Q98" s="279">
        <f t="shared" si="17"/>
        <v>0</v>
      </c>
      <c r="R98" s="537">
        <f t="shared" si="17"/>
        <v>3698</v>
      </c>
      <c r="S98" s="312"/>
      <c r="T98" s="312"/>
      <c r="U98" s="312"/>
      <c r="V98" s="312"/>
      <c r="W98" s="312"/>
      <c r="X98" s="312"/>
      <c r="Y98" s="312"/>
      <c r="Z98" s="312"/>
    </row>
    <row r="99" spans="1:26" s="296" customFormat="1" ht="25.5" customHeight="1" thickBot="1">
      <c r="A99" s="689" t="s">
        <v>124</v>
      </c>
      <c r="B99" s="690"/>
      <c r="C99" s="690"/>
      <c r="D99" s="690"/>
      <c r="E99" s="690"/>
      <c r="F99" s="690"/>
      <c r="G99" s="690"/>
      <c r="H99" s="690"/>
      <c r="I99" s="690"/>
      <c r="J99" s="690"/>
      <c r="K99" s="690"/>
      <c r="L99" s="690"/>
      <c r="M99" s="690"/>
      <c r="N99" s="690"/>
      <c r="O99" s="690"/>
      <c r="P99" s="690"/>
      <c r="Q99" s="690"/>
      <c r="R99" s="691"/>
      <c r="S99" s="312"/>
      <c r="T99" s="312"/>
      <c r="U99" s="312"/>
      <c r="V99" s="312"/>
      <c r="W99" s="312"/>
      <c r="X99" s="312"/>
      <c r="Y99" s="312"/>
      <c r="Z99" s="312"/>
    </row>
    <row r="100" spans="1:26" s="296" customFormat="1" ht="18" customHeight="1" thickBot="1">
      <c r="A100" s="538"/>
      <c r="B100" s="682" t="s">
        <v>147</v>
      </c>
      <c r="C100" s="683"/>
      <c r="D100" s="683"/>
      <c r="E100" s="683"/>
      <c r="F100" s="683"/>
      <c r="G100" s="683"/>
      <c r="H100" s="683"/>
      <c r="I100" s="683"/>
      <c r="J100" s="683"/>
      <c r="K100" s="683"/>
      <c r="L100" s="683"/>
      <c r="M100" s="683"/>
      <c r="N100" s="683"/>
      <c r="O100" s="683"/>
      <c r="P100" s="683"/>
      <c r="Q100" s="683"/>
      <c r="R100" s="684"/>
      <c r="S100" s="312"/>
      <c r="T100" s="312"/>
      <c r="U100" s="312"/>
      <c r="V100" s="312"/>
      <c r="W100" s="312"/>
      <c r="X100" s="312"/>
      <c r="Y100" s="312"/>
      <c r="Z100" s="312"/>
    </row>
    <row r="101" spans="1:26" s="296" customFormat="1" ht="18" customHeight="1">
      <c r="A101" s="538"/>
      <c r="B101" s="291" t="s">
        <v>92</v>
      </c>
      <c r="C101" s="386">
        <f>SUM(D101:F101)+SUM(K101:P101)</f>
        <v>28336</v>
      </c>
      <c r="D101" s="387">
        <v>22239</v>
      </c>
      <c r="E101" s="388">
        <v>6004</v>
      </c>
      <c r="F101" s="389">
        <v>93</v>
      </c>
      <c r="G101" s="263">
        <f>+F101-I101-J101</f>
        <v>93</v>
      </c>
      <c r="H101" s="265">
        <v>0</v>
      </c>
      <c r="I101" s="265">
        <v>0</v>
      </c>
      <c r="J101" s="264"/>
      <c r="K101" s="313">
        <v>0</v>
      </c>
      <c r="L101" s="307">
        <v>0</v>
      </c>
      <c r="M101" s="307">
        <v>0</v>
      </c>
      <c r="N101" s="307">
        <v>0</v>
      </c>
      <c r="O101" s="307">
        <v>0</v>
      </c>
      <c r="P101" s="362">
        <v>0</v>
      </c>
      <c r="Q101" s="362">
        <v>0</v>
      </c>
      <c r="R101" s="528">
        <v>0</v>
      </c>
      <c r="S101" s="312"/>
      <c r="T101" s="312"/>
      <c r="U101" s="312"/>
      <c r="V101" s="312"/>
      <c r="W101" s="312"/>
      <c r="X101" s="312"/>
      <c r="Y101" s="312"/>
      <c r="Z101" s="312"/>
    </row>
    <row r="102" spans="1:26" s="296" customFormat="1" ht="18" customHeight="1">
      <c r="A102" s="538"/>
      <c r="B102" s="297" t="s">
        <v>93</v>
      </c>
      <c r="C102" s="269">
        <f>SUM(D102:F102)+SUM(K102:P102)</f>
        <v>28166.351400000003</v>
      </c>
      <c r="D102" s="390">
        <f>+'[2]összesített bérek'!$B$28</f>
        <v>19824.145141286088</v>
      </c>
      <c r="E102" s="391">
        <f>+'[2]összesített bérek'!$C$28</f>
        <v>5251.206258713915</v>
      </c>
      <c r="F102" s="392">
        <v>3091</v>
      </c>
      <c r="G102" s="263">
        <f>+F102-I102-J102</f>
        <v>2974</v>
      </c>
      <c r="H102" s="265">
        <v>0</v>
      </c>
      <c r="I102" s="265">
        <v>0</v>
      </c>
      <c r="J102" s="264">
        <v>117</v>
      </c>
      <c r="K102" s="298">
        <v>0</v>
      </c>
      <c r="L102" s="273">
        <v>0</v>
      </c>
      <c r="M102" s="273">
        <v>0</v>
      </c>
      <c r="N102" s="273">
        <v>0</v>
      </c>
      <c r="O102" s="273">
        <v>0</v>
      </c>
      <c r="P102" s="272">
        <v>0</v>
      </c>
      <c r="Q102" s="272">
        <v>0</v>
      </c>
      <c r="R102" s="441">
        <v>0</v>
      </c>
      <c r="S102" s="312"/>
      <c r="T102" s="312"/>
      <c r="U102" s="312"/>
      <c r="V102" s="312"/>
      <c r="W102" s="312"/>
      <c r="X102" s="312"/>
      <c r="Y102" s="312"/>
      <c r="Z102" s="312"/>
    </row>
    <row r="103" spans="1:26" s="296" customFormat="1" ht="18" customHeight="1">
      <c r="A103" s="538"/>
      <c r="B103" s="226" t="s">
        <v>94</v>
      </c>
      <c r="C103" s="269">
        <f>SUM(D103:F103)+SUM(K103:P103)</f>
        <v>28166.351400000003</v>
      </c>
      <c r="D103" s="390">
        <f>+'[2]összesített bérek'!$B$28</f>
        <v>19824.145141286088</v>
      </c>
      <c r="E103" s="391">
        <f>+'[2]összesített bérek'!$C$28</f>
        <v>5251.206258713915</v>
      </c>
      <c r="F103" s="392">
        <v>3091</v>
      </c>
      <c r="G103" s="263">
        <f>+F103-I103-J103</f>
        <v>2974</v>
      </c>
      <c r="H103" s="265">
        <v>0</v>
      </c>
      <c r="I103" s="265">
        <v>0</v>
      </c>
      <c r="J103" s="264">
        <v>117</v>
      </c>
      <c r="K103" s="298">
        <v>0</v>
      </c>
      <c r="L103" s="273">
        <v>0</v>
      </c>
      <c r="M103" s="273">
        <v>0</v>
      </c>
      <c r="N103" s="273">
        <v>0</v>
      </c>
      <c r="O103" s="273">
        <v>0</v>
      </c>
      <c r="P103" s="272">
        <v>0</v>
      </c>
      <c r="Q103" s="272">
        <v>0</v>
      </c>
      <c r="R103" s="441">
        <v>0</v>
      </c>
      <c r="S103" s="312"/>
      <c r="T103" s="312"/>
      <c r="U103" s="312"/>
      <c r="V103" s="312"/>
      <c r="W103" s="312"/>
      <c r="X103" s="312"/>
      <c r="Y103" s="312"/>
      <c r="Z103" s="312"/>
    </row>
    <row r="104" spans="1:26" s="296" customFormat="1" ht="18" customHeight="1" thickBot="1">
      <c r="A104" s="538"/>
      <c r="B104" s="235" t="s">
        <v>95</v>
      </c>
      <c r="C104" s="380">
        <f>SUM(D104:F104)+SUM(K104:P104)</f>
        <v>13241</v>
      </c>
      <c r="D104" s="393">
        <v>9835</v>
      </c>
      <c r="E104" s="394">
        <v>2569</v>
      </c>
      <c r="F104" s="395">
        <v>837</v>
      </c>
      <c r="G104" s="396">
        <f>+F104-I104-J104</f>
        <v>747</v>
      </c>
      <c r="H104" s="397">
        <v>0</v>
      </c>
      <c r="I104" s="397">
        <v>0</v>
      </c>
      <c r="J104" s="398">
        <v>90</v>
      </c>
      <c r="K104" s="366">
        <v>0</v>
      </c>
      <c r="L104" s="280">
        <v>0</v>
      </c>
      <c r="M104" s="280">
        <v>0</v>
      </c>
      <c r="N104" s="280">
        <v>0</v>
      </c>
      <c r="O104" s="280">
        <v>0</v>
      </c>
      <c r="P104" s="383">
        <v>0</v>
      </c>
      <c r="Q104" s="383">
        <v>0</v>
      </c>
      <c r="R104" s="536">
        <v>0</v>
      </c>
      <c r="S104" s="312"/>
      <c r="T104" s="312"/>
      <c r="U104" s="312"/>
      <c r="V104" s="312"/>
      <c r="W104" s="312"/>
      <c r="X104" s="312"/>
      <c r="Y104" s="312"/>
      <c r="Z104" s="312"/>
    </row>
    <row r="105" spans="1:26" s="296" customFormat="1" ht="18" customHeight="1" thickBot="1">
      <c r="A105" s="538"/>
      <c r="B105" s="682" t="s">
        <v>126</v>
      </c>
      <c r="C105" s="683"/>
      <c r="D105" s="683"/>
      <c r="E105" s="683"/>
      <c r="F105" s="683"/>
      <c r="G105" s="683"/>
      <c r="H105" s="683"/>
      <c r="I105" s="683"/>
      <c r="J105" s="683"/>
      <c r="K105" s="683"/>
      <c r="L105" s="683"/>
      <c r="M105" s="683"/>
      <c r="N105" s="683"/>
      <c r="O105" s="683"/>
      <c r="P105" s="683"/>
      <c r="Q105" s="683"/>
      <c r="R105" s="684"/>
      <c r="S105" s="312"/>
      <c r="T105" s="312"/>
      <c r="U105" s="312"/>
      <c r="V105" s="312"/>
      <c r="W105" s="312"/>
      <c r="X105" s="312"/>
      <c r="Y105" s="312"/>
      <c r="Z105" s="312"/>
    </row>
    <row r="106" spans="1:26" s="296" customFormat="1" ht="18" customHeight="1">
      <c r="A106" s="538"/>
      <c r="B106" s="291" t="s">
        <v>92</v>
      </c>
      <c r="C106" s="386">
        <f>SUM(D106:F106)+SUM(K106:P106)</f>
        <v>58045</v>
      </c>
      <c r="D106" s="387">
        <v>31546</v>
      </c>
      <c r="E106" s="388">
        <v>8517</v>
      </c>
      <c r="F106" s="389">
        <v>16782</v>
      </c>
      <c r="G106" s="263">
        <f>+F106-I106-J106</f>
        <v>16782</v>
      </c>
      <c r="H106" s="265"/>
      <c r="I106" s="265">
        <v>0</v>
      </c>
      <c r="J106" s="264">
        <v>0</v>
      </c>
      <c r="K106" s="313">
        <v>0</v>
      </c>
      <c r="L106" s="307">
        <v>0</v>
      </c>
      <c r="M106" s="307">
        <v>1200</v>
      </c>
      <c r="N106" s="307">
        <v>0</v>
      </c>
      <c r="O106" s="307">
        <v>0</v>
      </c>
      <c r="P106" s="362">
        <v>0</v>
      </c>
      <c r="Q106" s="362">
        <v>0</v>
      </c>
      <c r="R106" s="528">
        <v>0</v>
      </c>
      <c r="S106" s="312"/>
      <c r="T106" s="312"/>
      <c r="U106" s="312"/>
      <c r="V106" s="312"/>
      <c r="W106" s="312"/>
      <c r="X106" s="312"/>
      <c r="Y106" s="312"/>
      <c r="Z106" s="312"/>
    </row>
    <row r="107" spans="1:26" s="296" customFormat="1" ht="18" customHeight="1">
      <c r="A107" s="538"/>
      <c r="B107" s="297" t="s">
        <v>93</v>
      </c>
      <c r="C107" s="269">
        <f>SUM(D107:F107)+SUM(K107:P107)</f>
        <v>70597.897944</v>
      </c>
      <c r="D107" s="390">
        <f>+'[2]összesített bérek'!$B$27</f>
        <v>42873.6721211089</v>
      </c>
      <c r="E107" s="391">
        <f>+'[2]összesített bérek'!$C$27</f>
        <v>10948.225822891094</v>
      </c>
      <c r="F107" s="392">
        <f>19482+3894-5500-1000-1100</f>
        <v>15776</v>
      </c>
      <c r="G107" s="271">
        <f>+F107-I107-J107</f>
        <v>15166</v>
      </c>
      <c r="H107" s="273"/>
      <c r="I107" s="273">
        <v>0</v>
      </c>
      <c r="J107" s="272">
        <v>610</v>
      </c>
      <c r="K107" s="298">
        <v>0</v>
      </c>
      <c r="L107" s="273">
        <v>0</v>
      </c>
      <c r="M107" s="273">
        <f>2500-1500</f>
        <v>1000</v>
      </c>
      <c r="N107" s="273">
        <v>0</v>
      </c>
      <c r="O107" s="273">
        <v>0</v>
      </c>
      <c r="P107" s="272">
        <v>0</v>
      </c>
      <c r="Q107" s="272">
        <v>0</v>
      </c>
      <c r="R107" s="441">
        <v>0</v>
      </c>
      <c r="S107" s="312"/>
      <c r="T107" s="312"/>
      <c r="U107" s="312"/>
      <c r="V107" s="312"/>
      <c r="W107" s="312"/>
      <c r="X107" s="312"/>
      <c r="Y107" s="312"/>
      <c r="Z107" s="312"/>
    </row>
    <row r="108" spans="1:26" s="296" customFormat="1" ht="18" customHeight="1">
      <c r="A108" s="538"/>
      <c r="B108" s="226" t="s">
        <v>94</v>
      </c>
      <c r="C108" s="269">
        <f>SUM(D108:F108)+SUM(K108:P108)</f>
        <v>71189.897944</v>
      </c>
      <c r="D108" s="390">
        <f>+'[2]összesített bérek'!$B$27+466</f>
        <v>43339.6721211089</v>
      </c>
      <c r="E108" s="391">
        <f>+'[2]összesített bérek'!$C$27+126</f>
        <v>11074.225822891094</v>
      </c>
      <c r="F108" s="392">
        <f>19482+3894-5500-1000-1100</f>
        <v>15776</v>
      </c>
      <c r="G108" s="271">
        <f>+F108-I108-J108</f>
        <v>15166</v>
      </c>
      <c r="H108" s="273"/>
      <c r="I108" s="273">
        <v>0</v>
      </c>
      <c r="J108" s="272">
        <v>610</v>
      </c>
      <c r="K108" s="298">
        <v>0</v>
      </c>
      <c r="L108" s="273">
        <v>0</v>
      </c>
      <c r="M108" s="273">
        <f>2500-1500</f>
        <v>1000</v>
      </c>
      <c r="N108" s="273">
        <v>0</v>
      </c>
      <c r="O108" s="273">
        <v>0</v>
      </c>
      <c r="P108" s="272">
        <v>0</v>
      </c>
      <c r="Q108" s="272">
        <v>0</v>
      </c>
      <c r="R108" s="441">
        <v>0</v>
      </c>
      <c r="S108" s="312"/>
      <c r="T108" s="312"/>
      <c r="U108" s="312"/>
      <c r="V108" s="312"/>
      <c r="W108" s="312"/>
      <c r="X108" s="312"/>
      <c r="Y108" s="312"/>
      <c r="Z108" s="312"/>
    </row>
    <row r="109" spans="1:26" s="296" customFormat="1" ht="18" customHeight="1" thickBot="1">
      <c r="A109" s="538"/>
      <c r="B109" s="235" t="s">
        <v>95</v>
      </c>
      <c r="C109" s="380">
        <f>SUM(D109:F109)+SUM(K109:P109)</f>
        <v>33964</v>
      </c>
      <c r="D109" s="393">
        <v>20609</v>
      </c>
      <c r="E109" s="394">
        <v>5187</v>
      </c>
      <c r="F109" s="395">
        <v>8168</v>
      </c>
      <c r="G109" s="275">
        <f>+F109-I109-J109</f>
        <v>7599</v>
      </c>
      <c r="H109" s="382"/>
      <c r="I109" s="382">
        <v>0</v>
      </c>
      <c r="J109" s="379">
        <v>569</v>
      </c>
      <c r="K109" s="366">
        <v>0</v>
      </c>
      <c r="L109" s="280">
        <v>0</v>
      </c>
      <c r="M109" s="280">
        <v>0</v>
      </c>
      <c r="N109" s="280">
        <v>0</v>
      </c>
      <c r="O109" s="280">
        <v>0</v>
      </c>
      <c r="P109" s="383">
        <v>0</v>
      </c>
      <c r="Q109" s="383">
        <v>0</v>
      </c>
      <c r="R109" s="536">
        <v>0</v>
      </c>
      <c r="S109" s="312"/>
      <c r="T109" s="312"/>
      <c r="U109" s="312"/>
      <c r="V109" s="312"/>
      <c r="W109" s="312"/>
      <c r="X109" s="312"/>
      <c r="Y109" s="312"/>
      <c r="Z109" s="312"/>
    </row>
    <row r="110" spans="1:26" s="296" customFormat="1" ht="18" customHeight="1" thickBot="1">
      <c r="A110" s="538"/>
      <c r="B110" s="682" t="s">
        <v>127</v>
      </c>
      <c r="C110" s="683"/>
      <c r="D110" s="683"/>
      <c r="E110" s="683"/>
      <c r="F110" s="683"/>
      <c r="G110" s="683"/>
      <c r="H110" s="683"/>
      <c r="I110" s="683"/>
      <c r="J110" s="683"/>
      <c r="K110" s="683"/>
      <c r="L110" s="683"/>
      <c r="M110" s="683"/>
      <c r="N110" s="683"/>
      <c r="O110" s="683"/>
      <c r="P110" s="683"/>
      <c r="Q110" s="683"/>
      <c r="R110" s="684"/>
      <c r="S110" s="312"/>
      <c r="T110" s="312"/>
      <c r="U110" s="312"/>
      <c r="V110" s="312"/>
      <c r="W110" s="312"/>
      <c r="X110" s="312"/>
      <c r="Y110" s="312"/>
      <c r="Z110" s="312"/>
    </row>
    <row r="111" spans="1:26" s="296" customFormat="1" ht="18" customHeight="1">
      <c r="A111" s="538"/>
      <c r="B111" s="399" t="s">
        <v>92</v>
      </c>
      <c r="C111" s="400">
        <f aca="true" t="shared" si="18" ref="C111:C118">SUM(D111:F111)+SUM(K111:P111)</f>
        <v>5618</v>
      </c>
      <c r="D111" s="401">
        <v>4375</v>
      </c>
      <c r="E111" s="388">
        <v>1181</v>
      </c>
      <c r="F111" s="388">
        <v>62</v>
      </c>
      <c r="G111" s="263">
        <f>+F111-I111-J111</f>
        <v>62</v>
      </c>
      <c r="H111" s="265"/>
      <c r="I111" s="265">
        <v>0</v>
      </c>
      <c r="J111" s="264">
        <v>0</v>
      </c>
      <c r="K111" s="313">
        <v>0</v>
      </c>
      <c r="L111" s="307">
        <v>0</v>
      </c>
      <c r="M111" s="307">
        <v>0</v>
      </c>
      <c r="N111" s="307">
        <v>0</v>
      </c>
      <c r="O111" s="307">
        <v>0</v>
      </c>
      <c r="P111" s="362">
        <v>0</v>
      </c>
      <c r="Q111" s="362">
        <v>0</v>
      </c>
      <c r="R111" s="528">
        <v>0</v>
      </c>
      <c r="S111" s="312"/>
      <c r="T111" s="312"/>
      <c r="U111" s="312"/>
      <c r="V111" s="312"/>
      <c r="W111" s="312"/>
      <c r="X111" s="312"/>
      <c r="Y111" s="312"/>
      <c r="Z111" s="312"/>
    </row>
    <row r="112" spans="1:26" s="296" customFormat="1" ht="18" customHeight="1">
      <c r="A112" s="538"/>
      <c r="B112" s="402" t="s">
        <v>93</v>
      </c>
      <c r="C112" s="328">
        <f t="shared" si="18"/>
        <v>6663.964</v>
      </c>
      <c r="D112" s="403">
        <f>+'[2]összesített bérek'!$B$26</f>
        <v>5241.163427524057</v>
      </c>
      <c r="E112" s="391">
        <f>+'[2]összesített bérek'!$C$26</f>
        <v>1322.8005724759432</v>
      </c>
      <c r="F112" s="391">
        <v>100</v>
      </c>
      <c r="G112" s="271">
        <f>+F112-I112-J112</f>
        <v>6</v>
      </c>
      <c r="H112" s="273"/>
      <c r="I112" s="273">
        <v>0</v>
      </c>
      <c r="J112" s="272">
        <v>94</v>
      </c>
      <c r="K112" s="293">
        <v>0</v>
      </c>
      <c r="L112" s="265">
        <v>0</v>
      </c>
      <c r="M112" s="265">
        <v>0</v>
      </c>
      <c r="N112" s="265">
        <v>0</v>
      </c>
      <c r="O112" s="265">
        <v>0</v>
      </c>
      <c r="P112" s="264">
        <v>0</v>
      </c>
      <c r="Q112" s="264">
        <v>0</v>
      </c>
      <c r="R112" s="454">
        <v>0</v>
      </c>
      <c r="S112" s="312"/>
      <c r="T112" s="312"/>
      <c r="U112" s="312"/>
      <c r="V112" s="312"/>
      <c r="W112" s="312"/>
      <c r="X112" s="312"/>
      <c r="Y112" s="312"/>
      <c r="Z112" s="312"/>
    </row>
    <row r="113" spans="1:26" s="296" customFormat="1" ht="18" customHeight="1">
      <c r="A113" s="538"/>
      <c r="B113" s="234" t="s">
        <v>94</v>
      </c>
      <c r="C113" s="328">
        <f t="shared" si="18"/>
        <v>6745.964</v>
      </c>
      <c r="D113" s="403">
        <f>+'[2]összesített bérek'!$B$26+65</f>
        <v>5306.163427524057</v>
      </c>
      <c r="E113" s="391">
        <f>+'[2]összesített bérek'!$C$26+17</f>
        <v>1339.8005724759432</v>
      </c>
      <c r="F113" s="391">
        <v>100</v>
      </c>
      <c r="G113" s="271">
        <f>+F113-I113-J113</f>
        <v>6</v>
      </c>
      <c r="H113" s="273"/>
      <c r="I113" s="273">
        <v>0</v>
      </c>
      <c r="J113" s="272">
        <v>94</v>
      </c>
      <c r="K113" s="298">
        <v>0</v>
      </c>
      <c r="L113" s="273">
        <v>0</v>
      </c>
      <c r="M113" s="273">
        <v>0</v>
      </c>
      <c r="N113" s="273">
        <v>0</v>
      </c>
      <c r="O113" s="273">
        <v>0</v>
      </c>
      <c r="P113" s="272">
        <v>0</v>
      </c>
      <c r="Q113" s="272">
        <v>0</v>
      </c>
      <c r="R113" s="441">
        <v>0</v>
      </c>
      <c r="S113" s="312"/>
      <c r="T113" s="312"/>
      <c r="U113" s="312"/>
      <c r="V113" s="312"/>
      <c r="W113" s="312"/>
      <c r="X113" s="312"/>
      <c r="Y113" s="312"/>
      <c r="Z113" s="312"/>
    </row>
    <row r="114" spans="1:26" s="296" customFormat="1" ht="21" customHeight="1" thickBot="1">
      <c r="A114" s="538"/>
      <c r="B114" s="249" t="s">
        <v>95</v>
      </c>
      <c r="C114" s="328">
        <f t="shared" si="18"/>
        <v>3851</v>
      </c>
      <c r="D114" s="403">
        <v>2759</v>
      </c>
      <c r="E114" s="391">
        <v>626</v>
      </c>
      <c r="F114" s="391">
        <v>466</v>
      </c>
      <c r="G114" s="271">
        <f>+F114-I114-J114</f>
        <v>381</v>
      </c>
      <c r="H114" s="273"/>
      <c r="I114" s="273">
        <v>0</v>
      </c>
      <c r="J114" s="272">
        <v>85</v>
      </c>
      <c r="K114" s="366">
        <v>0</v>
      </c>
      <c r="L114" s="280">
        <v>0</v>
      </c>
      <c r="M114" s="280">
        <v>0</v>
      </c>
      <c r="N114" s="280">
        <v>0</v>
      </c>
      <c r="O114" s="280">
        <v>0</v>
      </c>
      <c r="P114" s="383">
        <v>0</v>
      </c>
      <c r="Q114" s="383">
        <v>0</v>
      </c>
      <c r="R114" s="536">
        <v>0</v>
      </c>
      <c r="S114" s="312"/>
      <c r="T114" s="312"/>
      <c r="U114" s="312"/>
      <c r="V114" s="312"/>
      <c r="W114" s="312"/>
      <c r="X114" s="312"/>
      <c r="Y114" s="312"/>
      <c r="Z114" s="312"/>
    </row>
    <row r="115" spans="1:26" s="296" customFormat="1" ht="18" customHeight="1">
      <c r="A115" s="685" t="s">
        <v>128</v>
      </c>
      <c r="B115" s="686"/>
      <c r="C115" s="261">
        <f t="shared" si="18"/>
        <v>91999</v>
      </c>
      <c r="D115" s="313">
        <f aca="true" t="shared" si="19" ref="D115:P115">+D101+D106+D111</f>
        <v>58160</v>
      </c>
      <c r="E115" s="307">
        <f t="shared" si="19"/>
        <v>15702</v>
      </c>
      <c r="F115" s="308">
        <f t="shared" si="19"/>
        <v>16937</v>
      </c>
      <c r="G115" s="314">
        <f t="shared" si="19"/>
        <v>16937</v>
      </c>
      <c r="H115" s="307">
        <f t="shared" si="19"/>
        <v>0</v>
      </c>
      <c r="I115" s="307">
        <f t="shared" si="19"/>
        <v>0</v>
      </c>
      <c r="J115" s="362">
        <f t="shared" si="19"/>
        <v>0</v>
      </c>
      <c r="K115" s="313">
        <f t="shared" si="19"/>
        <v>0</v>
      </c>
      <c r="L115" s="307">
        <f t="shared" si="19"/>
        <v>0</v>
      </c>
      <c r="M115" s="307">
        <f t="shared" si="19"/>
        <v>1200</v>
      </c>
      <c r="N115" s="307">
        <f t="shared" si="19"/>
        <v>0</v>
      </c>
      <c r="O115" s="307">
        <f t="shared" si="19"/>
        <v>0</v>
      </c>
      <c r="P115" s="362">
        <f t="shared" si="19"/>
        <v>0</v>
      </c>
      <c r="Q115" s="362">
        <f aca="true" t="shared" si="20" ref="Q115:R118">+Q101+Q106+Q111</f>
        <v>0</v>
      </c>
      <c r="R115" s="528">
        <f t="shared" si="20"/>
        <v>0</v>
      </c>
      <c r="S115" s="312"/>
      <c r="T115" s="312"/>
      <c r="U115" s="312"/>
      <c r="V115" s="312"/>
      <c r="W115" s="312"/>
      <c r="X115" s="312"/>
      <c r="Y115" s="312"/>
      <c r="Z115" s="312"/>
    </row>
    <row r="116" spans="1:26" s="296" customFormat="1" ht="18" customHeight="1">
      <c r="A116" s="675" t="s">
        <v>129</v>
      </c>
      <c r="B116" s="676"/>
      <c r="C116" s="269">
        <f t="shared" si="18"/>
        <v>105428.21334399999</v>
      </c>
      <c r="D116" s="298">
        <f aca="true" t="shared" si="21" ref="D116:P118">+D102+D107+D112</f>
        <v>67938.98068991904</v>
      </c>
      <c r="E116" s="273">
        <f t="shared" si="21"/>
        <v>17522.23265408095</v>
      </c>
      <c r="F116" s="299">
        <f t="shared" si="21"/>
        <v>18967</v>
      </c>
      <c r="G116" s="271">
        <f t="shared" si="21"/>
        <v>18146</v>
      </c>
      <c r="H116" s="273">
        <f t="shared" si="21"/>
        <v>0</v>
      </c>
      <c r="I116" s="273">
        <f t="shared" si="21"/>
        <v>0</v>
      </c>
      <c r="J116" s="272">
        <f t="shared" si="21"/>
        <v>821</v>
      </c>
      <c r="K116" s="298">
        <f t="shared" si="21"/>
        <v>0</v>
      </c>
      <c r="L116" s="273">
        <f t="shared" si="21"/>
        <v>0</v>
      </c>
      <c r="M116" s="273">
        <f t="shared" si="21"/>
        <v>1000</v>
      </c>
      <c r="N116" s="273">
        <f t="shared" si="21"/>
        <v>0</v>
      </c>
      <c r="O116" s="273">
        <f t="shared" si="21"/>
        <v>0</v>
      </c>
      <c r="P116" s="272">
        <f t="shared" si="21"/>
        <v>0</v>
      </c>
      <c r="Q116" s="272">
        <f t="shared" si="20"/>
        <v>0</v>
      </c>
      <c r="R116" s="441">
        <f t="shared" si="20"/>
        <v>0</v>
      </c>
      <c r="S116" s="312"/>
      <c r="T116" s="312"/>
      <c r="U116" s="312"/>
      <c r="V116" s="312"/>
      <c r="W116" s="312"/>
      <c r="X116" s="312"/>
      <c r="Y116" s="312"/>
      <c r="Z116" s="312"/>
    </row>
    <row r="117" spans="1:26" s="296" customFormat="1" ht="18" customHeight="1">
      <c r="A117" s="655" t="s">
        <v>148</v>
      </c>
      <c r="B117" s="656"/>
      <c r="C117" s="269">
        <f t="shared" si="18"/>
        <v>106102.21334399999</v>
      </c>
      <c r="D117" s="298">
        <f t="shared" si="21"/>
        <v>68469.98068991904</v>
      </c>
      <c r="E117" s="273">
        <f t="shared" si="21"/>
        <v>17665.23265408095</v>
      </c>
      <c r="F117" s="299">
        <f t="shared" si="21"/>
        <v>18967</v>
      </c>
      <c r="G117" s="271">
        <f t="shared" si="21"/>
        <v>18146</v>
      </c>
      <c r="H117" s="273">
        <f t="shared" si="21"/>
        <v>0</v>
      </c>
      <c r="I117" s="273">
        <f t="shared" si="21"/>
        <v>0</v>
      </c>
      <c r="J117" s="272">
        <f t="shared" si="21"/>
        <v>821</v>
      </c>
      <c r="K117" s="298">
        <f t="shared" si="21"/>
        <v>0</v>
      </c>
      <c r="L117" s="273">
        <f t="shared" si="21"/>
        <v>0</v>
      </c>
      <c r="M117" s="273">
        <f t="shared" si="21"/>
        <v>1000</v>
      </c>
      <c r="N117" s="273">
        <f t="shared" si="21"/>
        <v>0</v>
      </c>
      <c r="O117" s="273">
        <f t="shared" si="21"/>
        <v>0</v>
      </c>
      <c r="P117" s="272">
        <f t="shared" si="21"/>
        <v>0</v>
      </c>
      <c r="Q117" s="272">
        <f t="shared" si="20"/>
        <v>0</v>
      </c>
      <c r="R117" s="441">
        <f t="shared" si="20"/>
        <v>0</v>
      </c>
      <c r="S117" s="312"/>
      <c r="T117" s="312"/>
      <c r="U117" s="312"/>
      <c r="V117" s="312"/>
      <c r="W117" s="312"/>
      <c r="X117" s="312"/>
      <c r="Y117" s="312"/>
      <c r="Z117" s="312"/>
    </row>
    <row r="118" spans="1:26" s="296" customFormat="1" ht="18" customHeight="1" thickBot="1">
      <c r="A118" s="677" t="s">
        <v>95</v>
      </c>
      <c r="B118" s="678"/>
      <c r="C118" s="380">
        <f t="shared" si="18"/>
        <v>51056</v>
      </c>
      <c r="D118" s="381">
        <f t="shared" si="21"/>
        <v>33203</v>
      </c>
      <c r="E118" s="382">
        <f t="shared" si="21"/>
        <v>8382</v>
      </c>
      <c r="F118" s="378">
        <f t="shared" si="21"/>
        <v>9471</v>
      </c>
      <c r="G118" s="275">
        <f t="shared" si="21"/>
        <v>8727</v>
      </c>
      <c r="H118" s="382">
        <f t="shared" si="21"/>
        <v>0</v>
      </c>
      <c r="I118" s="382">
        <f t="shared" si="21"/>
        <v>0</v>
      </c>
      <c r="J118" s="379">
        <f t="shared" si="21"/>
        <v>744</v>
      </c>
      <c r="K118" s="366">
        <f t="shared" si="21"/>
        <v>0</v>
      </c>
      <c r="L118" s="280">
        <f t="shared" si="21"/>
        <v>0</v>
      </c>
      <c r="M118" s="280">
        <f t="shared" si="21"/>
        <v>0</v>
      </c>
      <c r="N118" s="280">
        <f t="shared" si="21"/>
        <v>0</v>
      </c>
      <c r="O118" s="280">
        <f t="shared" si="21"/>
        <v>0</v>
      </c>
      <c r="P118" s="383">
        <f t="shared" si="21"/>
        <v>0</v>
      </c>
      <c r="Q118" s="383">
        <f t="shared" si="20"/>
        <v>0</v>
      </c>
      <c r="R118" s="536">
        <f t="shared" si="20"/>
        <v>0</v>
      </c>
      <c r="S118" s="312"/>
      <c r="T118" s="312"/>
      <c r="U118" s="312"/>
      <c r="V118" s="312"/>
      <c r="W118" s="312"/>
      <c r="X118" s="312"/>
      <c r="Y118" s="312"/>
      <c r="Z118" s="312"/>
    </row>
    <row r="119" spans="1:26" s="296" customFormat="1" ht="8.25" customHeight="1" thickBot="1">
      <c r="A119" s="679"/>
      <c r="B119" s="680"/>
      <c r="C119" s="680"/>
      <c r="D119" s="680"/>
      <c r="E119" s="680"/>
      <c r="F119" s="680"/>
      <c r="G119" s="680"/>
      <c r="H119" s="680"/>
      <c r="I119" s="680"/>
      <c r="J119" s="680"/>
      <c r="K119" s="680"/>
      <c r="L119" s="680"/>
      <c r="M119" s="680"/>
      <c r="N119" s="680"/>
      <c r="O119" s="680"/>
      <c r="P119" s="680"/>
      <c r="Q119" s="680"/>
      <c r="R119" s="681"/>
      <c r="S119" s="312"/>
      <c r="T119" s="312"/>
      <c r="U119" s="312"/>
      <c r="V119" s="312"/>
      <c r="W119" s="312"/>
      <c r="X119" s="312"/>
      <c r="Y119" s="312"/>
      <c r="Z119" s="312"/>
    </row>
    <row r="120" spans="1:26" s="296" customFormat="1" ht="18" customHeight="1">
      <c r="A120" s="671" t="s">
        <v>131</v>
      </c>
      <c r="B120" s="672"/>
      <c r="C120" s="386">
        <f>SUM(D120:F120)+SUM(K120:P120)</f>
        <v>282843</v>
      </c>
      <c r="D120" s="292">
        <f aca="true" t="shared" si="22" ref="D120:R120">+D22+D63+D90+D115</f>
        <v>166247</v>
      </c>
      <c r="E120" s="265">
        <f t="shared" si="22"/>
        <v>44886</v>
      </c>
      <c r="F120" s="267">
        <f t="shared" si="22"/>
        <v>65768</v>
      </c>
      <c r="G120" s="293">
        <f t="shared" si="22"/>
        <v>36449</v>
      </c>
      <c r="H120" s="265">
        <f t="shared" si="22"/>
        <v>0</v>
      </c>
      <c r="I120" s="265">
        <f t="shared" si="22"/>
        <v>18421</v>
      </c>
      <c r="J120" s="264">
        <f t="shared" si="22"/>
        <v>10898</v>
      </c>
      <c r="K120" s="313">
        <f t="shared" si="22"/>
        <v>0</v>
      </c>
      <c r="L120" s="307">
        <f t="shared" si="22"/>
        <v>4742</v>
      </c>
      <c r="M120" s="307">
        <f t="shared" si="22"/>
        <v>1200</v>
      </c>
      <c r="N120" s="307">
        <f t="shared" si="22"/>
        <v>0</v>
      </c>
      <c r="O120" s="307">
        <f t="shared" si="22"/>
        <v>0</v>
      </c>
      <c r="P120" s="362">
        <f t="shared" si="22"/>
        <v>0</v>
      </c>
      <c r="Q120" s="362">
        <f t="shared" si="22"/>
        <v>0</v>
      </c>
      <c r="R120" s="528">
        <f t="shared" si="22"/>
        <v>0</v>
      </c>
      <c r="S120" s="312"/>
      <c r="T120" s="312"/>
      <c r="U120" s="312"/>
      <c r="V120" s="312"/>
      <c r="W120" s="312"/>
      <c r="X120" s="312"/>
      <c r="Y120" s="312"/>
      <c r="Z120" s="312"/>
    </row>
    <row r="121" spans="1:26" s="296" customFormat="1" ht="18" customHeight="1">
      <c r="A121" s="673" t="s">
        <v>132</v>
      </c>
      <c r="B121" s="674"/>
      <c r="C121" s="269">
        <f>SUM(D121:F121)+SUM(K121:P121)</f>
        <v>297187.165344</v>
      </c>
      <c r="D121" s="285">
        <f aca="true" t="shared" si="23" ref="D121:R121">+D23+D64+D91+D116</f>
        <v>184738.98068991903</v>
      </c>
      <c r="E121" s="273">
        <f t="shared" si="23"/>
        <v>48261.18465408095</v>
      </c>
      <c r="F121" s="299">
        <f t="shared" si="23"/>
        <v>63187</v>
      </c>
      <c r="G121" s="298">
        <f t="shared" si="23"/>
        <v>36157.96</v>
      </c>
      <c r="H121" s="273">
        <f t="shared" si="23"/>
        <v>0</v>
      </c>
      <c r="I121" s="273">
        <f t="shared" si="23"/>
        <v>14904.91</v>
      </c>
      <c r="J121" s="272">
        <f t="shared" si="23"/>
        <v>12124.13</v>
      </c>
      <c r="K121" s="298">
        <f t="shared" si="23"/>
        <v>0</v>
      </c>
      <c r="L121" s="273">
        <f t="shared" si="23"/>
        <v>0</v>
      </c>
      <c r="M121" s="273">
        <f t="shared" si="23"/>
        <v>1000</v>
      </c>
      <c r="N121" s="273">
        <f t="shared" si="23"/>
        <v>0</v>
      </c>
      <c r="O121" s="273">
        <f t="shared" si="23"/>
        <v>0</v>
      </c>
      <c r="P121" s="272">
        <f t="shared" si="23"/>
        <v>0</v>
      </c>
      <c r="Q121" s="272">
        <f t="shared" si="23"/>
        <v>0</v>
      </c>
      <c r="R121" s="441">
        <f t="shared" si="23"/>
        <v>0</v>
      </c>
      <c r="S121" s="312"/>
      <c r="T121" s="312"/>
      <c r="U121" s="312"/>
      <c r="V121" s="312"/>
      <c r="W121" s="312"/>
      <c r="X121" s="312"/>
      <c r="Y121" s="312"/>
      <c r="Z121" s="312"/>
    </row>
    <row r="122" spans="1:26" s="296" customFormat="1" ht="18" customHeight="1">
      <c r="A122" s="655" t="s">
        <v>133</v>
      </c>
      <c r="B122" s="656"/>
      <c r="C122" s="269">
        <f>SUM(D122:F122)+SUM(K122:R122)</f>
        <v>303904.165344</v>
      </c>
      <c r="D122" s="285">
        <f aca="true" t="shared" si="24" ref="D122:R122">+D24+D65+D92+D117</f>
        <v>187765.98068991903</v>
      </c>
      <c r="E122" s="273">
        <f t="shared" si="24"/>
        <v>49079.18465408095</v>
      </c>
      <c r="F122" s="299">
        <f t="shared" si="24"/>
        <v>65559</v>
      </c>
      <c r="G122" s="298">
        <f t="shared" si="24"/>
        <v>36296.96</v>
      </c>
      <c r="H122" s="273">
        <f t="shared" si="24"/>
        <v>0</v>
      </c>
      <c r="I122" s="273">
        <f t="shared" si="24"/>
        <v>14904.91</v>
      </c>
      <c r="J122" s="272">
        <f t="shared" si="24"/>
        <v>14357.130000000001</v>
      </c>
      <c r="K122" s="298">
        <f t="shared" si="24"/>
        <v>0</v>
      </c>
      <c r="L122" s="273">
        <f t="shared" si="24"/>
        <v>0</v>
      </c>
      <c r="M122" s="273">
        <f t="shared" si="24"/>
        <v>1000</v>
      </c>
      <c r="N122" s="273">
        <f t="shared" si="24"/>
        <v>0</v>
      </c>
      <c r="O122" s="273">
        <f t="shared" si="24"/>
        <v>0</v>
      </c>
      <c r="P122" s="272">
        <f t="shared" si="24"/>
        <v>0</v>
      </c>
      <c r="Q122" s="272">
        <f t="shared" si="24"/>
        <v>500</v>
      </c>
      <c r="R122" s="441">
        <f t="shared" si="24"/>
        <v>0</v>
      </c>
      <c r="S122" s="312"/>
      <c r="T122" s="312"/>
      <c r="U122" s="312"/>
      <c r="V122" s="312"/>
      <c r="W122" s="312"/>
      <c r="X122" s="312"/>
      <c r="Y122" s="312"/>
      <c r="Z122" s="312"/>
    </row>
    <row r="123" spans="1:26" s="296" customFormat="1" ht="18" customHeight="1" thickBot="1">
      <c r="A123" s="638" t="s">
        <v>95</v>
      </c>
      <c r="B123" s="639"/>
      <c r="C123" s="427">
        <f>SUM(D123:F123)+SUM(K123:R123)</f>
        <v>153994</v>
      </c>
      <c r="D123" s="455">
        <f aca="true" t="shared" si="25" ref="D123:R123">+D25+D66+D93+D118</f>
        <v>92715</v>
      </c>
      <c r="E123" s="460">
        <f t="shared" si="25"/>
        <v>24255</v>
      </c>
      <c r="F123" s="539">
        <f t="shared" si="25"/>
        <v>33326</v>
      </c>
      <c r="G123" s="456">
        <f t="shared" si="25"/>
        <v>16421</v>
      </c>
      <c r="H123" s="460">
        <f t="shared" si="25"/>
        <v>0</v>
      </c>
      <c r="I123" s="460">
        <f t="shared" si="25"/>
        <v>9598</v>
      </c>
      <c r="J123" s="540">
        <f t="shared" si="25"/>
        <v>7307</v>
      </c>
      <c r="K123" s="456">
        <f t="shared" si="25"/>
        <v>0</v>
      </c>
      <c r="L123" s="460">
        <f t="shared" si="25"/>
        <v>0</v>
      </c>
      <c r="M123" s="460">
        <f t="shared" si="25"/>
        <v>0</v>
      </c>
      <c r="N123" s="460">
        <f t="shared" si="25"/>
        <v>0</v>
      </c>
      <c r="O123" s="460">
        <f t="shared" si="25"/>
        <v>0</v>
      </c>
      <c r="P123" s="540">
        <f t="shared" si="25"/>
        <v>0</v>
      </c>
      <c r="Q123" s="540">
        <f t="shared" si="25"/>
        <v>0</v>
      </c>
      <c r="R123" s="461">
        <f t="shared" si="25"/>
        <v>3698</v>
      </c>
      <c r="S123" s="312"/>
      <c r="T123" s="312"/>
      <c r="U123" s="312"/>
      <c r="V123" s="312"/>
      <c r="W123" s="312"/>
      <c r="X123" s="312"/>
      <c r="Y123" s="312"/>
      <c r="Z123" s="312"/>
    </row>
    <row r="124" spans="1:18" s="405" customFormat="1" ht="22.5" customHeight="1">
      <c r="A124" s="670" t="s">
        <v>149</v>
      </c>
      <c r="B124" s="670"/>
      <c r="C124" s="670"/>
      <c r="D124" s="670"/>
      <c r="E124" s="670"/>
      <c r="F124" s="670"/>
      <c r="G124" s="670"/>
      <c r="H124" s="670"/>
      <c r="I124" s="670"/>
      <c r="J124" s="670"/>
      <c r="K124" s="670"/>
      <c r="L124" s="670"/>
      <c r="M124" s="670"/>
      <c r="N124" s="670"/>
      <c r="O124" s="670"/>
      <c r="P124" s="670"/>
      <c r="Q124" s="404"/>
      <c r="R124" s="404"/>
    </row>
    <row r="125" spans="2:23" s="213" customFormat="1" ht="15.75">
      <c r="B125" s="406"/>
      <c r="C125" s="212"/>
      <c r="D125" s="212"/>
      <c r="E125" s="212"/>
      <c r="F125" s="212"/>
      <c r="G125" s="212"/>
      <c r="H125" s="212"/>
      <c r="I125" s="212"/>
      <c r="J125" s="212"/>
      <c r="K125" s="212"/>
      <c r="U125" s="584"/>
      <c r="V125" s="584"/>
      <c r="W125" s="585"/>
    </row>
    <row r="126" spans="1:31" s="216" customFormat="1" ht="30" customHeight="1">
      <c r="A126" s="668"/>
      <c r="B126" s="668"/>
      <c r="C126" s="407"/>
      <c r="D126" s="407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407"/>
      <c r="S126" s="408"/>
      <c r="U126" s="408"/>
      <c r="V126" s="408"/>
      <c r="X126" s="207"/>
      <c r="Y126" s="207"/>
      <c r="Z126" s="207"/>
      <c r="AA126" s="207"/>
      <c r="AB126" s="207"/>
      <c r="AC126" s="207"/>
      <c r="AD126" s="207"/>
      <c r="AE126" s="207"/>
    </row>
    <row r="127" spans="1:31" s="216" customFormat="1" ht="30" customHeight="1">
      <c r="A127" s="668"/>
      <c r="B127" s="668"/>
      <c r="C127" s="407"/>
      <c r="D127" s="407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  <c r="R127" s="407"/>
      <c r="S127" s="408"/>
      <c r="U127" s="408"/>
      <c r="V127" s="408"/>
      <c r="X127" s="209"/>
      <c r="Y127" s="207"/>
      <c r="Z127" s="207"/>
      <c r="AA127" s="207"/>
      <c r="AB127" s="207"/>
      <c r="AC127" s="207"/>
      <c r="AD127" s="207"/>
      <c r="AE127" s="207"/>
    </row>
    <row r="128" spans="1:26" s="281" customFormat="1" ht="30" customHeight="1">
      <c r="A128" s="669"/>
      <c r="B128" s="669"/>
      <c r="C128" s="410"/>
      <c r="D128" s="410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410"/>
      <c r="P128" s="410"/>
      <c r="Q128" s="410"/>
      <c r="R128" s="410"/>
      <c r="S128" s="208"/>
      <c r="T128" s="208"/>
      <c r="U128" s="208"/>
      <c r="V128" s="208"/>
      <c r="W128" s="208"/>
      <c r="X128" s="208"/>
      <c r="Y128" s="208"/>
      <c r="Z128" s="208"/>
    </row>
    <row r="129" spans="1:31" s="216" customFormat="1" ht="26.25" customHeight="1">
      <c r="A129" s="409"/>
      <c r="B129" s="409"/>
      <c r="C129" s="410"/>
      <c r="D129" s="410"/>
      <c r="E129" s="410"/>
      <c r="F129" s="410"/>
      <c r="G129" s="410"/>
      <c r="H129" s="410"/>
      <c r="I129" s="410"/>
      <c r="J129" s="410"/>
      <c r="K129" s="410"/>
      <c r="L129" s="411"/>
      <c r="M129" s="411"/>
      <c r="N129" s="412"/>
      <c r="O129" s="412"/>
      <c r="P129" s="412"/>
      <c r="Q129" s="412"/>
      <c r="R129" s="412"/>
      <c r="S129" s="408"/>
      <c r="U129" s="408"/>
      <c r="V129" s="408"/>
      <c r="X129" s="209"/>
      <c r="Y129" s="207"/>
      <c r="Z129" s="207"/>
      <c r="AA129" s="207"/>
      <c r="AB129" s="207"/>
      <c r="AC129" s="207"/>
      <c r="AD129" s="207"/>
      <c r="AE129" s="207"/>
    </row>
    <row r="130" spans="1:23" s="207" customFormat="1" ht="15.75">
      <c r="A130" s="213"/>
      <c r="B130" s="406"/>
      <c r="C130" s="212"/>
      <c r="D130" s="212"/>
      <c r="E130" s="212"/>
      <c r="F130" s="212"/>
      <c r="G130" s="212"/>
      <c r="H130" s="212"/>
      <c r="I130" s="212"/>
      <c r="J130" s="212"/>
      <c r="K130" s="212"/>
      <c r="L130" s="213"/>
      <c r="M130" s="213"/>
      <c r="N130" s="213"/>
      <c r="O130" s="213"/>
      <c r="P130" s="213"/>
      <c r="Q130" s="213"/>
      <c r="R130" s="213"/>
      <c r="U130" s="586"/>
      <c r="V130" s="586"/>
      <c r="W130" s="587"/>
    </row>
    <row r="131" spans="1:31" s="216" customFormat="1" ht="30" customHeight="1">
      <c r="A131" s="668"/>
      <c r="B131" s="668"/>
      <c r="C131" s="407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8"/>
      <c r="U131" s="408"/>
      <c r="V131" s="408"/>
      <c r="X131" s="207"/>
      <c r="Y131" s="207"/>
      <c r="Z131" s="207"/>
      <c r="AA131" s="207"/>
      <c r="AB131" s="207"/>
      <c r="AC131" s="207"/>
      <c r="AD131" s="207"/>
      <c r="AE131" s="207"/>
    </row>
    <row r="132" spans="1:31" s="216" customFormat="1" ht="30" customHeight="1">
      <c r="A132" s="668"/>
      <c r="B132" s="668"/>
      <c r="C132" s="407"/>
      <c r="D132" s="407"/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  <c r="O132" s="407"/>
      <c r="P132" s="407"/>
      <c r="Q132" s="407"/>
      <c r="R132" s="407"/>
      <c r="S132" s="408"/>
      <c r="U132" s="408"/>
      <c r="V132" s="408"/>
      <c r="X132" s="209"/>
      <c r="Y132" s="207"/>
      <c r="Z132" s="207"/>
      <c r="AA132" s="207"/>
      <c r="AB132" s="207"/>
      <c r="AC132" s="207"/>
      <c r="AD132" s="207"/>
      <c r="AE132" s="207"/>
    </row>
    <row r="133" spans="1:26" s="281" customFormat="1" ht="30" customHeight="1">
      <c r="A133" s="669"/>
      <c r="B133" s="669"/>
      <c r="C133" s="410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208"/>
      <c r="T133" s="208"/>
      <c r="U133" s="208"/>
      <c r="V133" s="208"/>
      <c r="W133" s="208"/>
      <c r="X133" s="208"/>
      <c r="Y133" s="208"/>
      <c r="Z133" s="208"/>
    </row>
    <row r="134" spans="1:18" ht="15.75">
      <c r="A134" s="413"/>
      <c r="B134" s="413"/>
      <c r="C134" s="414"/>
      <c r="D134" s="415"/>
      <c r="E134" s="415"/>
      <c r="F134" s="415"/>
      <c r="G134" s="415"/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</row>
  </sheetData>
  <sheetProtection selectLockedCells="1" selectUnlockedCells="1"/>
  <mergeCells count="62">
    <mergeCell ref="A1:P1"/>
    <mergeCell ref="A2:P2"/>
    <mergeCell ref="A3:P3"/>
    <mergeCell ref="N4:P4"/>
    <mergeCell ref="A5:B5"/>
    <mergeCell ref="A6:P6"/>
    <mergeCell ref="B7:R7"/>
    <mergeCell ref="B12:R12"/>
    <mergeCell ref="B17:R17"/>
    <mergeCell ref="A22:B22"/>
    <mergeCell ref="A23:B23"/>
    <mergeCell ref="A24:B24"/>
    <mergeCell ref="A25:B25"/>
    <mergeCell ref="A26:R26"/>
    <mergeCell ref="A27:P27"/>
    <mergeCell ref="B28:R28"/>
    <mergeCell ref="B33:R33"/>
    <mergeCell ref="B38:R38"/>
    <mergeCell ref="B43:R43"/>
    <mergeCell ref="B48:R48"/>
    <mergeCell ref="B53:R53"/>
    <mergeCell ref="B58:R58"/>
    <mergeCell ref="A63:B63"/>
    <mergeCell ref="A64:B64"/>
    <mergeCell ref="A65:B65"/>
    <mergeCell ref="A66:B66"/>
    <mergeCell ref="A67:R67"/>
    <mergeCell ref="A68:R68"/>
    <mergeCell ref="B69:R69"/>
    <mergeCell ref="B74:R74"/>
    <mergeCell ref="B79:R79"/>
    <mergeCell ref="B84:R84"/>
    <mergeCell ref="A89:R89"/>
    <mergeCell ref="A90:B90"/>
    <mergeCell ref="A91:B91"/>
    <mergeCell ref="A92:B92"/>
    <mergeCell ref="A97:B97"/>
    <mergeCell ref="A98:B98"/>
    <mergeCell ref="A99:R99"/>
    <mergeCell ref="A93:B93"/>
    <mergeCell ref="A94:R94"/>
    <mergeCell ref="A95:B95"/>
    <mergeCell ref="A96:B96"/>
    <mergeCell ref="B100:R100"/>
    <mergeCell ref="B105:R105"/>
    <mergeCell ref="B110:R110"/>
    <mergeCell ref="A115:B115"/>
    <mergeCell ref="A116:B116"/>
    <mergeCell ref="A117:B117"/>
    <mergeCell ref="A118:B118"/>
    <mergeCell ref="A119:R119"/>
    <mergeCell ref="A120:B120"/>
    <mergeCell ref="A121:B121"/>
    <mergeCell ref="A122:B122"/>
    <mergeCell ref="A123:B123"/>
    <mergeCell ref="A131:B131"/>
    <mergeCell ref="A132:B132"/>
    <mergeCell ref="A133:B133"/>
    <mergeCell ref="A124:P124"/>
    <mergeCell ref="A126:B126"/>
    <mergeCell ref="A127:B127"/>
    <mergeCell ref="A128:B128"/>
  </mergeCells>
  <printOptions horizontalCentered="1"/>
  <pageMargins left="0.27569444444444446" right="0.27569444444444446" top="0.15763888888888888" bottom="0.15763888888888888" header="0.5118055555555555" footer="0.5118055555555555"/>
  <pageSetup fitToHeight="0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pbj</cp:lastModifiedBy>
  <cp:lastPrinted>2012-11-06T15:36:04Z</cp:lastPrinted>
  <dcterms:created xsi:type="dcterms:W3CDTF">2012-11-06T15:36:46Z</dcterms:created>
  <dcterms:modified xsi:type="dcterms:W3CDTF">2012-11-06T15:36:46Z</dcterms:modified>
  <cp:category/>
  <cp:version/>
  <cp:contentType/>
  <cp:contentStatus/>
</cp:coreProperties>
</file>