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illagK\Desktop\2018. évi kv. V.módosítás\"/>
    </mc:Choice>
  </mc:AlternateContent>
  <xr:revisionPtr revIDLastSave="0" documentId="13_ncr:1_{29638FF7-877C-42E2-9540-8ED9085F2F9F}" xr6:coauthVersionLast="43" xr6:coauthVersionMax="43" xr10:uidLastSave="{00000000-0000-0000-0000-000000000000}"/>
  <bookViews>
    <workbookView xWindow="-120" yWindow="-120" windowWidth="24240" windowHeight="13740" xr2:uid="{00000000-000D-0000-FFFF-FFFF00000000}"/>
  </bookViews>
  <sheets>
    <sheet name="10.sz.m.-3 éves" sheetId="1" r:id="rId1"/>
    <sheet name="Munka2" sheetId="2" r:id="rId2"/>
    <sheet name="Munk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7" i="1" l="1"/>
  <c r="J34" i="1"/>
  <c r="J31" i="1"/>
  <c r="J20" i="1"/>
  <c r="J25" i="1"/>
  <c r="J18" i="1"/>
  <c r="J15" i="1"/>
  <c r="J32" i="1" s="1"/>
  <c r="J33" i="1"/>
  <c r="C33" i="1"/>
  <c r="C32" i="1"/>
  <c r="C31" i="1"/>
  <c r="C34" i="1" s="1"/>
  <c r="C20" i="1"/>
  <c r="C15" i="1"/>
  <c r="C18" i="1"/>
  <c r="C25" i="1"/>
  <c r="K22" i="1" l="1"/>
  <c r="D17" i="1" l="1"/>
  <c r="M27" i="1"/>
  <c r="K17" i="1"/>
  <c r="L22" i="1" l="1"/>
  <c r="M22" i="1" l="1"/>
  <c r="L17" i="1"/>
  <c r="M17" i="1" s="1"/>
  <c r="M18" i="1" s="1"/>
  <c r="D27" i="1"/>
  <c r="E27" i="1" s="1"/>
  <c r="F27" i="1" s="1"/>
  <c r="E17" i="1"/>
  <c r="F17" i="1" s="1"/>
  <c r="M28" i="1" l="1"/>
  <c r="K28" i="1"/>
  <c r="D8" i="1"/>
  <c r="E8" i="1" s="1"/>
  <c r="F8" i="1" s="1"/>
  <c r="L28" i="1" l="1"/>
  <c r="L11" i="1"/>
  <c r="M11" i="1" s="1"/>
  <c r="K9" i="1" l="1"/>
  <c r="L13" i="1" l="1"/>
  <c r="M13" i="1" s="1"/>
  <c r="E24" i="1"/>
  <c r="F24" i="1" s="1"/>
  <c r="D9" i="1"/>
  <c r="E9" i="1" s="1"/>
  <c r="F9" i="1" s="1"/>
  <c r="D10" i="1"/>
  <c r="E10" i="1" s="1"/>
  <c r="F10" i="1" s="1"/>
  <c r="D25" i="1"/>
  <c r="E22" i="1"/>
  <c r="D7" i="1"/>
  <c r="E7" i="1" s="1"/>
  <c r="F7" i="1" s="1"/>
  <c r="K8" i="1"/>
  <c r="L8" i="1" s="1"/>
  <c r="M8" i="1" s="1"/>
  <c r="L9" i="1"/>
  <c r="M9" i="1" s="1"/>
  <c r="K10" i="1"/>
  <c r="L10" i="1" s="1"/>
  <c r="M10" i="1" s="1"/>
  <c r="L12" i="1"/>
  <c r="K7" i="1"/>
  <c r="L18" i="1"/>
  <c r="E28" i="1"/>
  <c r="D28" i="1"/>
  <c r="E18" i="1"/>
  <c r="D18" i="1"/>
  <c r="K18" i="1"/>
  <c r="K33" i="1" s="1"/>
  <c r="F28" i="1"/>
  <c r="F18" i="1"/>
  <c r="L7" i="1" l="1"/>
  <c r="M7" i="1" s="1"/>
  <c r="K15" i="1"/>
  <c r="D33" i="1"/>
  <c r="F33" i="1"/>
  <c r="D31" i="1"/>
  <c r="E33" i="1"/>
  <c r="M33" i="1"/>
  <c r="F22" i="1"/>
  <c r="F25" i="1" s="1"/>
  <c r="F31" i="1" s="1"/>
  <c r="E25" i="1"/>
  <c r="E31" i="1" s="1"/>
  <c r="M25" i="1"/>
  <c r="M31" i="1" s="1"/>
  <c r="D15" i="1"/>
  <c r="D32" i="1" s="1"/>
  <c r="L25" i="1"/>
  <c r="L31" i="1" s="1"/>
  <c r="K25" i="1"/>
  <c r="K31" i="1" s="1"/>
  <c r="M15" i="1"/>
  <c r="M20" i="1" s="1"/>
  <c r="F15" i="1"/>
  <c r="L15" i="1"/>
  <c r="E15" i="1"/>
  <c r="L33" i="1"/>
  <c r="M34" i="1" l="1"/>
  <c r="K20" i="1"/>
  <c r="K34" i="1" s="1"/>
  <c r="K32" i="1"/>
  <c r="D20" i="1"/>
  <c r="D34" i="1" s="1"/>
  <c r="M32" i="1"/>
  <c r="E32" i="1"/>
  <c r="E20" i="1"/>
  <c r="E34" i="1" s="1"/>
  <c r="F20" i="1"/>
  <c r="F34" i="1" s="1"/>
  <c r="F32" i="1"/>
  <c r="L20" i="1"/>
  <c r="L34" i="1" s="1"/>
  <c r="L32" i="1"/>
</calcChain>
</file>

<file path=xl/sharedStrings.xml><?xml version="1.0" encoding="utf-8"?>
<sst xmlns="http://schemas.openxmlformats.org/spreadsheetml/2006/main" count="102" uniqueCount="81">
  <si>
    <t xml:space="preserve">Megnevezés </t>
  </si>
  <si>
    <t>Előirányzat</t>
  </si>
  <si>
    <t>Bevétel</t>
  </si>
  <si>
    <t>Rovatkód</t>
  </si>
  <si>
    <t>Kiadás</t>
  </si>
  <si>
    <t>B1</t>
  </si>
  <si>
    <t>B3</t>
  </si>
  <si>
    <t>Közhatalmi bevételek</t>
  </si>
  <si>
    <t>B4</t>
  </si>
  <si>
    <t>Működési bevételek</t>
  </si>
  <si>
    <t>B2</t>
  </si>
  <si>
    <t>K1</t>
  </si>
  <si>
    <t>K2</t>
  </si>
  <si>
    <t>K3</t>
  </si>
  <si>
    <t>K4</t>
  </si>
  <si>
    <t>Személyi juttatások</t>
  </si>
  <si>
    <t>Dologi kiadások</t>
  </si>
  <si>
    <t>Ellátottak pénzbeli juttatásai</t>
  </si>
  <si>
    <t>K5</t>
  </si>
  <si>
    <t>Egyéb működési célú kiadások</t>
  </si>
  <si>
    <t>Ebből:            - Általános tartalék</t>
  </si>
  <si>
    <t xml:space="preserve">                         - Céltartalék</t>
  </si>
  <si>
    <t>Működési költségvetési bevételek összesen</t>
  </si>
  <si>
    <t>Működési költségvetési kiadások összesen</t>
  </si>
  <si>
    <t>B8</t>
  </si>
  <si>
    <t>K9</t>
  </si>
  <si>
    <t>B5</t>
  </si>
  <si>
    <t>Felhalmozási bevételek</t>
  </si>
  <si>
    <t>B7</t>
  </si>
  <si>
    <t>Felhalmozási célú átvett pénzeszközök</t>
  </si>
  <si>
    <t>B6</t>
  </si>
  <si>
    <t>Működési célú átvett pénzeszközök</t>
  </si>
  <si>
    <t>Működési bevételek összesen (A+B)</t>
  </si>
  <si>
    <t>Működési kiadások összesen (A+B)</t>
  </si>
  <si>
    <t>K6</t>
  </si>
  <si>
    <t>Beruházások</t>
  </si>
  <si>
    <t>K7</t>
  </si>
  <si>
    <t>Felújítások</t>
  </si>
  <si>
    <t>K8</t>
  </si>
  <si>
    <t>Egyéb felhalmoási célú kiadások</t>
  </si>
  <si>
    <t>Működési célú fianszírozási kiadások</t>
  </si>
  <si>
    <t>Működési c.finanszírozási kiadások összesen</t>
  </si>
  <si>
    <t>Felhalm. c.finanszírozási kiadások összesen</t>
  </si>
  <si>
    <t>Ebből:      - maradvány igénybevétele</t>
  </si>
  <si>
    <t>Felhalmozási célú kiadások összesen (D+E)</t>
  </si>
  <si>
    <t>Költségvetési bevételek összesen (A+D)</t>
  </si>
  <si>
    <t>Finanszírozási bevételek összesen (B+E)</t>
  </si>
  <si>
    <t>I.</t>
  </si>
  <si>
    <t>H.</t>
  </si>
  <si>
    <t>G.</t>
  </si>
  <si>
    <t>F.</t>
  </si>
  <si>
    <t>E.</t>
  </si>
  <si>
    <t>D.</t>
  </si>
  <si>
    <t>C.</t>
  </si>
  <si>
    <t>B.</t>
  </si>
  <si>
    <t>A.</t>
  </si>
  <si>
    <t>Bevételek mindösszesen (C+F)</t>
  </si>
  <si>
    <t>Költségvetési kiadások összesen (A+D)</t>
  </si>
  <si>
    <t>Finanszírozási kiadások összesen (B+E)</t>
  </si>
  <si>
    <t>Kiadások mindösszesen (C+F)</t>
  </si>
  <si>
    <t>e Forint</t>
  </si>
  <si>
    <t>Munkaadókat terhelő jár. és SZOCHO</t>
  </si>
  <si>
    <t>Felhalmozási célú támogatásoki áht-n b.</t>
  </si>
  <si>
    <t>Működési célú támogatásoki áht-n bel.</t>
  </si>
  <si>
    <t>Felhalmozási célú finanszírozási bev.</t>
  </si>
  <si>
    <t>2018.</t>
  </si>
  <si>
    <t>2019.</t>
  </si>
  <si>
    <t>2020.</t>
  </si>
  <si>
    <t>Pilisborosjenő Község Önkormányzat 3 éves költségvetési mérlege</t>
  </si>
  <si>
    <t>Kincstárjegy vétel</t>
  </si>
  <si>
    <t>Pénzmaradvány igénybevétele</t>
  </si>
  <si>
    <t>2021.</t>
  </si>
  <si>
    <t>Műk.c.finansz.bev.</t>
  </si>
  <si>
    <t>Működési c. finanszírozási bevételek összesen</t>
  </si>
  <si>
    <t>Felhalmozási költségvetési bevételek összesen</t>
  </si>
  <si>
    <t>Kincstárjegy visszavétel</t>
  </si>
  <si>
    <t>Felhalm. c. finanszírozási bevételek összesen</t>
  </si>
  <si>
    <t>Felhalmozási célú bevételek összesen (D+E)</t>
  </si>
  <si>
    <t>Felhalmozási költségvetési kiadások összesen</t>
  </si>
  <si>
    <t>Felhalmozási célú fianszírozási kiadások</t>
  </si>
  <si>
    <t>10.sz.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</si>
</sst>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3" fontId="0" fillId="0" borderId="0" xfId="0" applyNumberFormat="1"/>
    <xf numFmtId="3" fontId="0" fillId="0" borderId="3" xfId="0" applyNumberFormat="1" applyBorder="1"/>
    <xf numFmtId="0" fontId="0" fillId="0" borderId="5" xfId="0" applyBorder="1"/>
    <xf numFmtId="3" fontId="0" fillId="0" borderId="6" xfId="0" applyNumberFormat="1" applyBorder="1"/>
    <xf numFmtId="0" fontId="1" fillId="0" borderId="8" xfId="0" applyFont="1" applyBorder="1"/>
    <xf numFmtId="3" fontId="1" fillId="0" borderId="10" xfId="0" applyNumberFormat="1" applyFont="1" applyBorder="1"/>
    <xf numFmtId="3" fontId="3" fillId="0" borderId="0" xfId="0" applyNumberFormat="1" applyFont="1" applyAlignment="1">
      <alignment horizontal="right"/>
    </xf>
    <xf numFmtId="3" fontId="0" fillId="0" borderId="11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1" fillId="0" borderId="14" xfId="0" applyNumberFormat="1" applyFont="1" applyBorder="1"/>
    <xf numFmtId="3" fontId="0" fillId="0" borderId="0" xfId="0" applyNumberFormat="1" applyBorder="1"/>
    <xf numFmtId="3" fontId="0" fillId="0" borderId="7" xfId="0" applyNumberFormat="1" applyBorder="1"/>
    <xf numFmtId="3" fontId="0" fillId="0" borderId="1" xfId="0" applyNumberFormat="1" applyBorder="1"/>
    <xf numFmtId="3" fontId="0" fillId="0" borderId="4" xfId="0" applyNumberFormat="1" applyBorder="1"/>
    <xf numFmtId="3" fontId="0" fillId="0" borderId="2" xfId="0" applyNumberFormat="1" applyBorder="1"/>
    <xf numFmtId="3" fontId="0" fillId="0" borderId="5" xfId="0" applyNumberFormat="1" applyBorder="1"/>
    <xf numFmtId="3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16" xfId="0" applyNumberFormat="1" applyFont="1" applyBorder="1"/>
    <xf numFmtId="3" fontId="1" fillId="0" borderId="8" xfId="0" applyNumberFormat="1" applyFont="1" applyBorder="1"/>
    <xf numFmtId="3" fontId="1" fillId="0" borderId="16" xfId="0" applyNumberFormat="1" applyFont="1" applyBorder="1" applyAlignment="1">
      <alignment horizontal="center" vertical="center"/>
    </xf>
    <xf numFmtId="3" fontId="1" fillId="0" borderId="23" xfId="0" applyNumberFormat="1" applyFont="1" applyBorder="1"/>
    <xf numFmtId="3" fontId="0" fillId="0" borderId="24" xfId="0" applyNumberFormat="1" applyBorder="1"/>
    <xf numFmtId="3" fontId="0" fillId="0" borderId="25" xfId="0" applyNumberFormat="1" applyBorder="1"/>
    <xf numFmtId="3" fontId="0" fillId="0" borderId="26" xfId="0" applyNumberFormat="1" applyBorder="1"/>
    <xf numFmtId="3" fontId="0" fillId="0" borderId="27" xfId="0" applyNumberFormat="1" applyBorder="1"/>
    <xf numFmtId="3" fontId="0" fillId="0" borderId="28" xfId="0" applyNumberFormat="1" applyBorder="1"/>
    <xf numFmtId="3" fontId="0" fillId="0" borderId="29" xfId="0" applyNumberFormat="1" applyBorder="1"/>
    <xf numFmtId="3" fontId="0" fillId="0" borderId="30" xfId="0" applyNumberFormat="1" applyBorder="1"/>
    <xf numFmtId="3" fontId="0" fillId="0" borderId="20" xfId="0" applyNumberFormat="1" applyBorder="1"/>
    <xf numFmtId="0" fontId="0" fillId="0" borderId="27" xfId="0" applyBorder="1"/>
    <xf numFmtId="0" fontId="0" fillId="0" borderId="30" xfId="0" applyBorder="1"/>
    <xf numFmtId="0" fontId="0" fillId="0" borderId="31" xfId="0" applyBorder="1"/>
    <xf numFmtId="0" fontId="0" fillId="0" borderId="26" xfId="0" applyBorder="1"/>
    <xf numFmtId="3" fontId="0" fillId="0" borderId="31" xfId="0" applyNumberFormat="1" applyBorder="1"/>
    <xf numFmtId="3" fontId="0" fillId="0" borderId="32" xfId="0" applyNumberFormat="1" applyBorder="1"/>
    <xf numFmtId="3" fontId="0" fillId="0" borderId="33" xfId="0" applyNumberFormat="1" applyBorder="1"/>
    <xf numFmtId="3" fontId="0" fillId="0" borderId="34" xfId="0" applyNumberFormat="1" applyBorder="1"/>
    <xf numFmtId="3" fontId="0" fillId="0" borderId="32" xfId="0" applyNumberFormat="1" applyFill="1" applyBorder="1"/>
    <xf numFmtId="0" fontId="0" fillId="0" borderId="35" xfId="0" applyBorder="1"/>
    <xf numFmtId="3" fontId="0" fillId="0" borderId="33" xfId="0" applyNumberFormat="1" applyFill="1" applyBorder="1"/>
    <xf numFmtId="3" fontId="0" fillId="0" borderId="3" xfId="0" applyNumberFormat="1" applyFill="1" applyBorder="1"/>
    <xf numFmtId="3" fontId="0" fillId="0" borderId="34" xfId="0" applyNumberFormat="1" applyFill="1" applyBorder="1"/>
    <xf numFmtId="0" fontId="0" fillId="0" borderId="2" xfId="0" applyFill="1" applyBorder="1"/>
    <xf numFmtId="0" fontId="0" fillId="0" borderId="36" xfId="0" applyFill="1" applyBorder="1"/>
    <xf numFmtId="3" fontId="1" fillId="0" borderId="10" xfId="0" applyNumberFormat="1" applyFont="1" applyFill="1" applyBorder="1"/>
    <xf numFmtId="3" fontId="0" fillId="0" borderId="6" xfId="0" applyNumberFormat="1" applyFill="1" applyBorder="1"/>
    <xf numFmtId="0" fontId="0" fillId="0" borderId="7" xfId="0" applyFill="1" applyBorder="1"/>
    <xf numFmtId="0" fontId="0" fillId="0" borderId="37" xfId="0" applyFill="1" applyBorder="1"/>
    <xf numFmtId="0" fontId="0" fillId="0" borderId="1" xfId="0" applyFill="1" applyBorder="1"/>
    <xf numFmtId="0" fontId="0" fillId="0" borderId="38" xfId="0" applyFill="1" applyBorder="1"/>
    <xf numFmtId="0" fontId="0" fillId="0" borderId="4" xfId="0" applyFill="1" applyBorder="1"/>
    <xf numFmtId="0" fontId="0" fillId="0" borderId="39" xfId="0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0" fillId="0" borderId="5" xfId="0" applyFill="1" applyBorder="1"/>
    <xf numFmtId="0" fontId="0" fillId="0" borderId="40" xfId="0" applyFill="1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1" fillId="0" borderId="44" xfId="0" applyFont="1" applyBorder="1"/>
    <xf numFmtId="0" fontId="0" fillId="0" borderId="45" xfId="0" applyBorder="1"/>
    <xf numFmtId="0" fontId="0" fillId="0" borderId="38" xfId="0" applyBorder="1"/>
    <xf numFmtId="3" fontId="0" fillId="0" borderId="15" xfId="0" applyNumberFormat="1" applyFill="1" applyBorder="1"/>
    <xf numFmtId="3" fontId="1" fillId="0" borderId="19" xfId="0" applyNumberFormat="1" applyFont="1" applyBorder="1"/>
    <xf numFmtId="3" fontId="1" fillId="0" borderId="17" xfId="0" applyNumberFormat="1" applyFont="1" applyBorder="1" applyAlignment="1">
      <alignment horizontal="center" vertical="center"/>
    </xf>
    <xf numFmtId="0" fontId="0" fillId="0" borderId="2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zoomScaleNormal="100" workbookViewId="0">
      <selection activeCell="M24" sqref="M24"/>
    </sheetView>
  </sheetViews>
  <sheetFormatPr defaultRowHeight="15" x14ac:dyDescent="0.25"/>
  <cols>
    <col min="1" max="1" width="9.7109375" customWidth="1"/>
    <col min="2" max="2" width="38.7109375" customWidth="1"/>
    <col min="3" max="4" width="12.140625" customWidth="1"/>
    <col min="5" max="6" width="12.140625" style="1" customWidth="1"/>
    <col min="7" max="7" width="2.7109375" style="1" customWidth="1"/>
    <col min="8" max="8" width="9.85546875" style="1" customWidth="1"/>
    <col min="9" max="9" width="40" customWidth="1"/>
    <col min="10" max="11" width="12.140625" customWidth="1"/>
    <col min="12" max="13" width="12.140625" style="1" customWidth="1"/>
  </cols>
  <sheetData>
    <row r="1" spans="1:14" x14ac:dyDescent="0.25">
      <c r="M1" s="7" t="s">
        <v>80</v>
      </c>
    </row>
    <row r="2" spans="1:14" ht="18.75" x14ac:dyDescent="0.3">
      <c r="A2" s="74" t="s">
        <v>68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4" ht="15.75" thickBot="1" x14ac:dyDescent="0.3">
      <c r="M3" s="7" t="s">
        <v>60</v>
      </c>
    </row>
    <row r="4" spans="1:14" ht="15.75" thickBot="1" x14ac:dyDescent="0.3">
      <c r="A4" s="70" t="s">
        <v>2</v>
      </c>
      <c r="B4" s="71"/>
      <c r="C4" s="72"/>
      <c r="D4" s="72"/>
      <c r="E4" s="72"/>
      <c r="F4" s="73"/>
      <c r="G4" s="19"/>
      <c r="H4" s="70" t="s">
        <v>4</v>
      </c>
      <c r="I4" s="71"/>
      <c r="J4" s="72"/>
      <c r="K4" s="72"/>
      <c r="L4" s="72"/>
      <c r="M4" s="73"/>
    </row>
    <row r="5" spans="1:14" ht="15.75" thickBot="1" x14ac:dyDescent="0.3">
      <c r="A5" s="77" t="s">
        <v>3</v>
      </c>
      <c r="B5" s="75" t="s">
        <v>0</v>
      </c>
      <c r="C5" s="79" t="s">
        <v>1</v>
      </c>
      <c r="D5" s="80"/>
      <c r="E5" s="80"/>
      <c r="F5" s="81"/>
      <c r="G5" s="18"/>
      <c r="H5" s="77" t="s">
        <v>3</v>
      </c>
      <c r="I5" s="75" t="s">
        <v>0</v>
      </c>
      <c r="J5" s="79" t="s">
        <v>1</v>
      </c>
      <c r="K5" s="80"/>
      <c r="L5" s="80"/>
      <c r="M5" s="81"/>
    </row>
    <row r="6" spans="1:14" ht="15.75" thickBot="1" x14ac:dyDescent="0.3">
      <c r="A6" s="78"/>
      <c r="B6" s="76"/>
      <c r="C6" s="23" t="s">
        <v>65</v>
      </c>
      <c r="D6" s="68" t="s">
        <v>66</v>
      </c>
      <c r="E6" s="68" t="s">
        <v>67</v>
      </c>
      <c r="F6" s="68" t="s">
        <v>71</v>
      </c>
      <c r="G6" s="20"/>
      <c r="H6" s="78"/>
      <c r="I6" s="76"/>
      <c r="J6" s="23" t="s">
        <v>65</v>
      </c>
      <c r="K6" s="23" t="s">
        <v>66</v>
      </c>
      <c r="L6" s="23" t="s">
        <v>67</v>
      </c>
      <c r="M6" s="23" t="s">
        <v>71</v>
      </c>
    </row>
    <row r="7" spans="1:14" x14ac:dyDescent="0.25">
      <c r="A7" s="50" t="s">
        <v>5</v>
      </c>
      <c r="B7" s="51" t="s">
        <v>63</v>
      </c>
      <c r="C7" s="41">
        <v>206882</v>
      </c>
      <c r="D7" s="27">
        <f>C7*1.05</f>
        <v>217226.1</v>
      </c>
      <c r="E7" s="27">
        <f>D7*1.05</f>
        <v>228087.40500000003</v>
      </c>
      <c r="F7" s="27">
        <f>E7*1.05</f>
        <v>239491.77525000004</v>
      </c>
      <c r="G7" s="8"/>
      <c r="H7" s="13" t="s">
        <v>11</v>
      </c>
      <c r="I7" s="60" t="s">
        <v>15</v>
      </c>
      <c r="J7" s="38">
        <v>208901</v>
      </c>
      <c r="K7" s="27">
        <f>J7*1.05</f>
        <v>219346.05000000002</v>
      </c>
      <c r="L7" s="27">
        <f>K7*1.05</f>
        <v>230313.35250000004</v>
      </c>
      <c r="M7" s="27">
        <f>L7*1.05</f>
        <v>241829.02012500004</v>
      </c>
    </row>
    <row r="8" spans="1:14" x14ac:dyDescent="0.25">
      <c r="A8" s="52" t="s">
        <v>6</v>
      </c>
      <c r="B8" s="53" t="s">
        <v>7</v>
      </c>
      <c r="C8" s="43">
        <v>390070</v>
      </c>
      <c r="D8" s="28">
        <f>(C8-81000)*1.05+25000</f>
        <v>349523.5</v>
      </c>
      <c r="E8" s="28">
        <f>D8*1.05-1250</f>
        <v>365749.67499999999</v>
      </c>
      <c r="F8" s="31">
        <f>E8*1.05-23250</f>
        <v>360787.15875</v>
      </c>
      <c r="G8" s="9"/>
      <c r="H8" s="14" t="s">
        <v>12</v>
      </c>
      <c r="I8" s="61" t="s">
        <v>61</v>
      </c>
      <c r="J8" s="39">
        <v>42296</v>
      </c>
      <c r="K8" s="28">
        <f t="shared" ref="K8:M12" si="0">J8*1.05</f>
        <v>44410.8</v>
      </c>
      <c r="L8" s="28">
        <f t="shared" si="0"/>
        <v>46631.340000000004</v>
      </c>
      <c r="M8" s="28">
        <f t="shared" si="0"/>
        <v>48962.907000000007</v>
      </c>
    </row>
    <row r="9" spans="1:14" x14ac:dyDescent="0.25">
      <c r="A9" s="52" t="s">
        <v>8</v>
      </c>
      <c r="B9" s="53" t="s">
        <v>9</v>
      </c>
      <c r="C9" s="43">
        <v>54278</v>
      </c>
      <c r="D9" s="28">
        <f t="shared" ref="D9:F9" si="1">C9*1.05</f>
        <v>56991.9</v>
      </c>
      <c r="E9" s="28">
        <f t="shared" si="1"/>
        <v>59841.495000000003</v>
      </c>
      <c r="F9" s="28">
        <f t="shared" si="1"/>
        <v>62833.569750000002</v>
      </c>
      <c r="G9" s="9"/>
      <c r="H9" s="14" t="s">
        <v>13</v>
      </c>
      <c r="I9" s="61" t="s">
        <v>16</v>
      </c>
      <c r="J9" s="39">
        <v>218757</v>
      </c>
      <c r="K9" s="28">
        <f>J9*1.05-4050</f>
        <v>225644.85</v>
      </c>
      <c r="L9" s="28">
        <f t="shared" si="0"/>
        <v>236927.09250000003</v>
      </c>
      <c r="M9" s="28">
        <f t="shared" si="0"/>
        <v>248773.44712500004</v>
      </c>
    </row>
    <row r="10" spans="1:14" x14ac:dyDescent="0.25">
      <c r="A10" s="52" t="s">
        <v>30</v>
      </c>
      <c r="B10" s="53" t="s">
        <v>31</v>
      </c>
      <c r="C10" s="43">
        <v>0</v>
      </c>
      <c r="D10" s="31">
        <f t="shared" ref="D10:F10" si="2">C10*1.05</f>
        <v>0</v>
      </c>
      <c r="E10" s="31">
        <f t="shared" si="2"/>
        <v>0</v>
      </c>
      <c r="F10" s="31">
        <f t="shared" si="2"/>
        <v>0</v>
      </c>
      <c r="G10" s="9"/>
      <c r="H10" s="14" t="s">
        <v>14</v>
      </c>
      <c r="I10" s="61" t="s">
        <v>17</v>
      </c>
      <c r="J10" s="39">
        <v>8000</v>
      </c>
      <c r="K10" s="28">
        <f t="shared" si="0"/>
        <v>8400</v>
      </c>
      <c r="L10" s="28">
        <f t="shared" si="0"/>
        <v>8820</v>
      </c>
      <c r="M10" s="28">
        <f t="shared" si="0"/>
        <v>9261</v>
      </c>
    </row>
    <row r="11" spans="1:14" x14ac:dyDescent="0.25">
      <c r="A11" s="52"/>
      <c r="B11" s="53"/>
      <c r="C11" s="43"/>
      <c r="D11" s="33"/>
      <c r="E11" s="28"/>
      <c r="F11" s="28"/>
      <c r="G11" s="9"/>
      <c r="H11" s="14" t="s">
        <v>18</v>
      </c>
      <c r="I11" s="61" t="s">
        <v>19</v>
      </c>
      <c r="J11" s="39">
        <v>416767</v>
      </c>
      <c r="K11" s="28">
        <v>35330</v>
      </c>
      <c r="L11" s="28">
        <f>K11*1.05+1</f>
        <v>37097.5</v>
      </c>
      <c r="M11" s="28">
        <f>L11*1.05-55000+31571+180</f>
        <v>15703.375</v>
      </c>
    </row>
    <row r="12" spans="1:14" x14ac:dyDescent="0.25">
      <c r="A12" s="52"/>
      <c r="B12" s="53"/>
      <c r="C12" s="43"/>
      <c r="D12" s="33"/>
      <c r="E12" s="28"/>
      <c r="F12" s="28"/>
      <c r="G12" s="9"/>
      <c r="H12" s="14"/>
      <c r="I12" s="61" t="s">
        <v>20</v>
      </c>
      <c r="J12" s="39">
        <v>272685</v>
      </c>
      <c r="K12" s="28">
        <v>0</v>
      </c>
      <c r="L12" s="28">
        <f t="shared" si="0"/>
        <v>0</v>
      </c>
      <c r="M12" s="28">
        <v>0</v>
      </c>
    </row>
    <row r="13" spans="1:14" ht="15.75" thickBot="1" x14ac:dyDescent="0.3">
      <c r="A13" s="54"/>
      <c r="B13" s="55"/>
      <c r="C13" s="45"/>
      <c r="D13" s="33"/>
      <c r="E13" s="28"/>
      <c r="F13" s="28"/>
      <c r="G13" s="10"/>
      <c r="H13" s="15"/>
      <c r="I13" s="62" t="s">
        <v>21</v>
      </c>
      <c r="J13" s="40">
        <v>109519</v>
      </c>
      <c r="K13" s="28">
        <v>0</v>
      </c>
      <c r="L13" s="28">
        <f t="shared" ref="L13:M13" si="3">K13*1.05</f>
        <v>0</v>
      </c>
      <c r="M13" s="28">
        <f t="shared" si="3"/>
        <v>0</v>
      </c>
    </row>
    <row r="14" spans="1:14" ht="15.75" thickBot="1" x14ac:dyDescent="0.3">
      <c r="A14" s="54"/>
      <c r="B14" s="55"/>
      <c r="C14" s="45"/>
      <c r="D14" s="69"/>
      <c r="E14" s="32"/>
      <c r="F14" s="32"/>
      <c r="G14" s="67"/>
      <c r="H14" s="15"/>
      <c r="I14" s="62"/>
      <c r="J14" s="66">
        <v>0</v>
      </c>
      <c r="K14" s="69"/>
      <c r="L14" s="32"/>
      <c r="M14" s="32"/>
      <c r="N14" s="1"/>
    </row>
    <row r="15" spans="1:14" ht="15.75" thickBot="1" x14ac:dyDescent="0.3">
      <c r="A15" s="56" t="s">
        <v>55</v>
      </c>
      <c r="B15" s="57" t="s">
        <v>22</v>
      </c>
      <c r="C15" s="48">
        <f>SUM(C7:C14)</f>
        <v>651230</v>
      </c>
      <c r="D15" s="21">
        <f>D7+D8+D9+D10</f>
        <v>623741.5</v>
      </c>
      <c r="E15" s="21">
        <f>E7+E8+E9+E10</f>
        <v>653678.57500000007</v>
      </c>
      <c r="F15" s="21">
        <f>F7+F8+F9+F10</f>
        <v>663112.50375000003</v>
      </c>
      <c r="G15" s="8"/>
      <c r="H15" s="5" t="s">
        <v>55</v>
      </c>
      <c r="I15" s="63" t="s">
        <v>23</v>
      </c>
      <c r="J15" s="48">
        <f>J7+J8+J9+J10+J11</f>
        <v>894721</v>
      </c>
      <c r="K15" s="22">
        <f>SUM(K7:K11)</f>
        <v>533131.70000000007</v>
      </c>
      <c r="L15" s="22">
        <f>SUM(L7:L11)</f>
        <v>559789.28500000015</v>
      </c>
      <c r="M15" s="21">
        <f>SUM(M7:M11)</f>
        <v>564529.74925000011</v>
      </c>
    </row>
    <row r="16" spans="1:14" ht="15.75" thickBot="1" x14ac:dyDescent="0.3">
      <c r="A16" s="46" t="s">
        <v>24</v>
      </c>
      <c r="B16" s="47" t="s">
        <v>70</v>
      </c>
      <c r="C16" s="44">
        <v>405280</v>
      </c>
      <c r="D16" s="34">
        <v>0</v>
      </c>
      <c r="E16" s="31">
        <v>0</v>
      </c>
      <c r="F16" s="31">
        <v>0</v>
      </c>
      <c r="G16" s="10"/>
      <c r="H16" s="16" t="s">
        <v>25</v>
      </c>
      <c r="I16" s="42" t="s">
        <v>69</v>
      </c>
      <c r="J16" s="2">
        <v>6948</v>
      </c>
      <c r="K16" s="16">
        <v>0</v>
      </c>
      <c r="L16" s="8">
        <v>0</v>
      </c>
      <c r="M16" s="2">
        <v>0</v>
      </c>
    </row>
    <row r="17" spans="1:13" ht="15.75" thickBot="1" x14ac:dyDescent="0.3">
      <c r="A17" s="54" t="s">
        <v>24</v>
      </c>
      <c r="B17" s="55" t="s">
        <v>72</v>
      </c>
      <c r="C17" s="40">
        <v>234956</v>
      </c>
      <c r="D17" s="28">
        <f>(C17-7059)*1.05</f>
        <v>239291.85</v>
      </c>
      <c r="E17" s="28">
        <f t="shared" ref="E17:F17" si="4">D17*1.05</f>
        <v>251256.4425</v>
      </c>
      <c r="F17" s="28">
        <f t="shared" si="4"/>
        <v>263819.26462500001</v>
      </c>
      <c r="G17" s="11"/>
      <c r="H17" s="15" t="s">
        <v>25</v>
      </c>
      <c r="I17" s="62" t="s">
        <v>40</v>
      </c>
      <c r="J17" s="40">
        <v>234956</v>
      </c>
      <c r="K17" s="28">
        <f>(J17-7059)*1.05</f>
        <v>239291.85</v>
      </c>
      <c r="L17" s="28">
        <f t="shared" ref="L17:M17" si="5">K17*1.05</f>
        <v>251256.4425</v>
      </c>
      <c r="M17" s="28">
        <f t="shared" si="5"/>
        <v>263819.26462500001</v>
      </c>
    </row>
    <row r="18" spans="1:13" ht="15.75" thickBot="1" x14ac:dyDescent="0.3">
      <c r="A18" s="56" t="s">
        <v>54</v>
      </c>
      <c r="B18" s="57" t="s">
        <v>73</v>
      </c>
      <c r="C18" s="48">
        <f>SUM(C16:C17)</f>
        <v>640236</v>
      </c>
      <c r="D18" s="21">
        <f>D17</f>
        <v>239291.85</v>
      </c>
      <c r="E18" s="21">
        <f>E17</f>
        <v>251256.4425</v>
      </c>
      <c r="F18" s="21">
        <f>F17</f>
        <v>263819.26462500001</v>
      </c>
      <c r="G18" s="12"/>
      <c r="H18" s="5" t="s">
        <v>54</v>
      </c>
      <c r="I18" s="63" t="s">
        <v>41</v>
      </c>
      <c r="J18" s="48">
        <f>J16+J17</f>
        <v>241904</v>
      </c>
      <c r="K18" s="22">
        <f>K17</f>
        <v>239291.85</v>
      </c>
      <c r="L18" s="22">
        <f>L17</f>
        <v>251256.4425</v>
      </c>
      <c r="M18" s="21">
        <f>M17+M16</f>
        <v>263819.26462500001</v>
      </c>
    </row>
    <row r="19" spans="1:13" ht="15.75" thickBot="1" x14ac:dyDescent="0.3">
      <c r="A19" s="58"/>
      <c r="B19" s="59"/>
      <c r="C19" s="49"/>
      <c r="D19" s="35"/>
      <c r="E19" s="37"/>
      <c r="F19" s="37"/>
      <c r="G19" s="11"/>
      <c r="H19" s="3"/>
      <c r="I19" s="64"/>
      <c r="J19" s="49"/>
      <c r="K19" s="17"/>
      <c r="L19" s="12"/>
      <c r="M19" s="4"/>
    </row>
    <row r="20" spans="1:13" ht="15.75" thickBot="1" x14ac:dyDescent="0.3">
      <c r="A20" s="56" t="s">
        <v>53</v>
      </c>
      <c r="B20" s="57" t="s">
        <v>32</v>
      </c>
      <c r="C20" s="48">
        <f>C15+C18</f>
        <v>1291466</v>
      </c>
      <c r="D20" s="21">
        <f>D15+D18</f>
        <v>863033.35</v>
      </c>
      <c r="E20" s="21">
        <f>E15+E18</f>
        <v>904935.01750000007</v>
      </c>
      <c r="F20" s="21">
        <f>F15+F18</f>
        <v>926931.76837499999</v>
      </c>
      <c r="G20" s="8"/>
      <c r="H20" s="5" t="s">
        <v>53</v>
      </c>
      <c r="I20" s="63" t="s">
        <v>33</v>
      </c>
      <c r="J20" s="22">
        <f>J15+J18</f>
        <v>1136625</v>
      </c>
      <c r="K20" s="22">
        <f>K15+K18</f>
        <v>772423.55</v>
      </c>
      <c r="L20" s="22">
        <f>L15+L18</f>
        <v>811045.72750000015</v>
      </c>
      <c r="M20" s="6">
        <f>M15+M18</f>
        <v>828349.01387500018</v>
      </c>
    </row>
    <row r="21" spans="1:13" x14ac:dyDescent="0.25">
      <c r="A21" s="50"/>
      <c r="B21" s="51"/>
      <c r="C21" s="41"/>
      <c r="D21" s="36"/>
      <c r="E21" s="27"/>
      <c r="F21" s="27"/>
      <c r="G21" s="9"/>
      <c r="H21" s="13"/>
      <c r="I21" s="60"/>
      <c r="J21" s="41"/>
      <c r="K21" s="27"/>
      <c r="L21" s="27"/>
      <c r="M21" s="27"/>
    </row>
    <row r="22" spans="1:13" x14ac:dyDescent="0.25">
      <c r="A22" s="52" t="s">
        <v>10</v>
      </c>
      <c r="B22" s="53" t="s">
        <v>62</v>
      </c>
      <c r="C22" s="43">
        <v>107413</v>
      </c>
      <c r="D22" s="28">
        <v>0</v>
      </c>
      <c r="E22" s="28">
        <f t="shared" ref="E22:F22" si="6">D22*1.05</f>
        <v>0</v>
      </c>
      <c r="F22" s="28">
        <f t="shared" si="6"/>
        <v>0</v>
      </c>
      <c r="G22" s="9"/>
      <c r="H22" s="14" t="s">
        <v>34</v>
      </c>
      <c r="I22" s="61" t="s">
        <v>35</v>
      </c>
      <c r="J22" s="39">
        <v>222792</v>
      </c>
      <c r="K22" s="28">
        <f>31365-642+27934-6912</f>
        <v>51745</v>
      </c>
      <c r="L22" s="28">
        <f>K22*1.05-1001-1250</f>
        <v>52081.25</v>
      </c>
      <c r="M22" s="28">
        <f>L22*1.05-1000</f>
        <v>53685.3125</v>
      </c>
    </row>
    <row r="23" spans="1:13" ht="15.75" thickBot="1" x14ac:dyDescent="0.3">
      <c r="A23" s="52" t="s">
        <v>26</v>
      </c>
      <c r="B23" s="53" t="s">
        <v>27</v>
      </c>
      <c r="C23" s="43">
        <v>130806</v>
      </c>
      <c r="D23" s="28">
        <v>40000</v>
      </c>
      <c r="E23" s="28">
        <v>40000</v>
      </c>
      <c r="F23" s="28">
        <v>40000</v>
      </c>
      <c r="G23" s="10"/>
      <c r="H23" s="14" t="s">
        <v>36</v>
      </c>
      <c r="I23" s="61" t="s">
        <v>37</v>
      </c>
      <c r="J23" s="39">
        <v>171918</v>
      </c>
      <c r="K23" s="28">
        <v>78864</v>
      </c>
      <c r="L23" s="28">
        <v>81808</v>
      </c>
      <c r="M23" s="28">
        <v>84898</v>
      </c>
    </row>
    <row r="24" spans="1:13" ht="15.75" thickBot="1" x14ac:dyDescent="0.3">
      <c r="A24" s="52" t="s">
        <v>28</v>
      </c>
      <c r="B24" s="53" t="s">
        <v>29</v>
      </c>
      <c r="C24" s="43">
        <v>12000</v>
      </c>
      <c r="D24" s="28">
        <v>0</v>
      </c>
      <c r="E24" s="28">
        <f>D24*1.05</f>
        <v>0</v>
      </c>
      <c r="F24" s="28">
        <f>E24*1.05</f>
        <v>0</v>
      </c>
      <c r="G24" s="11"/>
      <c r="H24" s="14" t="s">
        <v>38</v>
      </c>
      <c r="I24" s="65" t="s">
        <v>39</v>
      </c>
      <c r="J24" s="39">
        <v>10350</v>
      </c>
      <c r="K24" s="29">
        <v>0</v>
      </c>
      <c r="L24" s="29">
        <v>0</v>
      </c>
      <c r="M24" s="29">
        <v>0</v>
      </c>
    </row>
    <row r="25" spans="1:13" ht="15.75" thickBot="1" x14ac:dyDescent="0.3">
      <c r="A25" s="56" t="s">
        <v>52</v>
      </c>
      <c r="B25" s="57" t="s">
        <v>74</v>
      </c>
      <c r="C25" s="48">
        <f>SUM(C22:C24)</f>
        <v>250219</v>
      </c>
      <c r="D25" s="21">
        <f>SUM(D22:D24)</f>
        <v>40000</v>
      </c>
      <c r="E25" s="21">
        <f>SUM(E22:E24)</f>
        <v>40000</v>
      </c>
      <c r="F25" s="21">
        <f>SUM(F22:F24)</f>
        <v>40000</v>
      </c>
      <c r="G25" s="8"/>
      <c r="H25" s="5" t="s">
        <v>52</v>
      </c>
      <c r="I25" s="63" t="s">
        <v>78</v>
      </c>
      <c r="J25" s="48">
        <f>SUM(J22:J24)</f>
        <v>405060</v>
      </c>
      <c r="K25" s="22">
        <f>SUM(K22:K24)</f>
        <v>130609</v>
      </c>
      <c r="L25" s="22">
        <f>SUM(L22:L24)</f>
        <v>133889.25</v>
      </c>
      <c r="M25" s="6">
        <f>SUM(M22:M24)</f>
        <v>138583.3125</v>
      </c>
    </row>
    <row r="26" spans="1:13" ht="15.75" thickBot="1" x14ac:dyDescent="0.3">
      <c r="A26" s="46" t="s">
        <v>24</v>
      </c>
      <c r="B26" s="47" t="s">
        <v>75</v>
      </c>
      <c r="C26" s="44">
        <v>0</v>
      </c>
      <c r="D26" s="34"/>
      <c r="E26" s="31"/>
      <c r="F26" s="31"/>
      <c r="G26" s="10"/>
      <c r="H26" s="16"/>
      <c r="I26" s="42"/>
      <c r="J26" s="44"/>
      <c r="K26" s="28"/>
      <c r="L26" s="28"/>
      <c r="M26" s="28"/>
    </row>
    <row r="27" spans="1:13" ht="15.75" thickBot="1" x14ac:dyDescent="0.3">
      <c r="A27" s="54" t="s">
        <v>24</v>
      </c>
      <c r="B27" s="55" t="s">
        <v>64</v>
      </c>
      <c r="C27" s="45">
        <v>3315</v>
      </c>
      <c r="D27" s="30">
        <f>4205*1.05</f>
        <v>4415.25</v>
      </c>
      <c r="E27" s="28">
        <f t="shared" ref="E27:F27" si="7">D27*1.05</f>
        <v>4636.0124999999998</v>
      </c>
      <c r="F27" s="28">
        <f t="shared" si="7"/>
        <v>4867.8131249999997</v>
      </c>
      <c r="G27" s="11"/>
      <c r="H27" s="15" t="s">
        <v>25</v>
      </c>
      <c r="I27" s="62" t="s">
        <v>79</v>
      </c>
      <c r="J27" s="45">
        <v>3315</v>
      </c>
      <c r="K27" s="30">
        <v>4415</v>
      </c>
      <c r="L27" s="30">
        <f t="shared" ref="K27:M27" si="8">K27*1.05</f>
        <v>4635.75</v>
      </c>
      <c r="M27" s="30">
        <f t="shared" si="8"/>
        <v>4867.5375000000004</v>
      </c>
    </row>
    <row r="28" spans="1:13" ht="15.75" thickBot="1" x14ac:dyDescent="0.3">
      <c r="A28" s="56" t="s">
        <v>51</v>
      </c>
      <c r="B28" s="57" t="s">
        <v>76</v>
      </c>
      <c r="C28" s="48">
        <v>3315</v>
      </c>
      <c r="D28" s="21">
        <f>D27</f>
        <v>4415.25</v>
      </c>
      <c r="E28" s="21">
        <f>E27</f>
        <v>4636.0124999999998</v>
      </c>
      <c r="F28" s="21">
        <f>F27</f>
        <v>4867.8131249999997</v>
      </c>
      <c r="G28" s="8"/>
      <c r="H28" s="5" t="s">
        <v>51</v>
      </c>
      <c r="I28" s="63" t="s">
        <v>42</v>
      </c>
      <c r="J28" s="48">
        <v>3315</v>
      </c>
      <c r="K28" s="24">
        <f t="shared" ref="K28:M28" si="9">K26+K27</f>
        <v>4415</v>
      </c>
      <c r="L28" s="24">
        <f t="shared" si="9"/>
        <v>4635.75</v>
      </c>
      <c r="M28" s="21">
        <f t="shared" si="9"/>
        <v>4867.5375000000004</v>
      </c>
    </row>
    <row r="29" spans="1:13" ht="15.75" thickBot="1" x14ac:dyDescent="0.3">
      <c r="A29" s="46"/>
      <c r="B29" s="47" t="s">
        <v>43</v>
      </c>
      <c r="C29" s="44">
        <v>0</v>
      </c>
      <c r="D29" s="34">
        <v>0</v>
      </c>
      <c r="E29" s="31">
        <v>0</v>
      </c>
      <c r="F29" s="31">
        <v>0</v>
      </c>
      <c r="G29" s="12"/>
      <c r="H29" s="16"/>
      <c r="I29" s="42"/>
      <c r="J29" s="44"/>
      <c r="K29" s="31"/>
      <c r="L29" s="31"/>
      <c r="M29" s="25">
        <v>0</v>
      </c>
    </row>
    <row r="30" spans="1:13" ht="15.75" thickBot="1" x14ac:dyDescent="0.3">
      <c r="A30" s="58"/>
      <c r="B30" s="59"/>
      <c r="C30" s="49"/>
      <c r="D30" s="35"/>
      <c r="E30" s="37"/>
      <c r="F30" s="37"/>
      <c r="G30" s="11"/>
      <c r="H30" s="17"/>
      <c r="I30" s="64"/>
      <c r="J30" s="49"/>
      <c r="K30" s="32">
        <v>0</v>
      </c>
      <c r="L30" s="32">
        <v>0</v>
      </c>
      <c r="M30" s="26">
        <v>0</v>
      </c>
    </row>
    <row r="31" spans="1:13" ht="15.75" thickBot="1" x14ac:dyDescent="0.3">
      <c r="A31" s="56" t="s">
        <v>50</v>
      </c>
      <c r="B31" s="57" t="s">
        <v>77</v>
      </c>
      <c r="C31" s="21">
        <f>C25+C28</f>
        <v>253534</v>
      </c>
      <c r="D31" s="21">
        <f>D25+D28</f>
        <v>44415.25</v>
      </c>
      <c r="E31" s="21">
        <f>E25+E28</f>
        <v>44636.012499999997</v>
      </c>
      <c r="F31" s="21">
        <f>F25+F28</f>
        <v>44867.813125000001</v>
      </c>
      <c r="G31" s="11"/>
      <c r="H31" s="5" t="s">
        <v>50</v>
      </c>
      <c r="I31" s="63" t="s">
        <v>44</v>
      </c>
      <c r="J31" s="22">
        <f>J25+J28</f>
        <v>408375</v>
      </c>
      <c r="K31" s="22">
        <f>K25+K28</f>
        <v>135024</v>
      </c>
      <c r="L31" s="22">
        <f>L25+L28</f>
        <v>138525</v>
      </c>
      <c r="M31" s="6">
        <f>M25+M28</f>
        <v>143450.85</v>
      </c>
    </row>
    <row r="32" spans="1:13" ht="15.75" thickBot="1" x14ac:dyDescent="0.3">
      <c r="A32" s="56" t="s">
        <v>49</v>
      </c>
      <c r="B32" s="57" t="s">
        <v>45</v>
      </c>
      <c r="C32" s="21">
        <f>C15+C25</f>
        <v>901449</v>
      </c>
      <c r="D32" s="21">
        <f>D15+D25</f>
        <v>663741.5</v>
      </c>
      <c r="E32" s="21">
        <f>E15+E25</f>
        <v>693678.57500000007</v>
      </c>
      <c r="F32" s="21">
        <f>F15+F25</f>
        <v>703112.50375000003</v>
      </c>
      <c r="G32" s="11"/>
      <c r="H32" s="5" t="s">
        <v>49</v>
      </c>
      <c r="I32" s="63" t="s">
        <v>57</v>
      </c>
      <c r="J32" s="22">
        <f>J15+J25</f>
        <v>1299781</v>
      </c>
      <c r="K32" s="22">
        <f>K15+K25</f>
        <v>663740.70000000007</v>
      </c>
      <c r="L32" s="22">
        <f>L15+L25</f>
        <v>693678.53500000015</v>
      </c>
      <c r="M32" s="6">
        <f>M15+M25</f>
        <v>703113.06175000011</v>
      </c>
    </row>
    <row r="33" spans="1:13" ht="15.75" thickBot="1" x14ac:dyDescent="0.3">
      <c r="A33" s="56" t="s">
        <v>48</v>
      </c>
      <c r="B33" s="57" t="s">
        <v>46</v>
      </c>
      <c r="C33" s="21">
        <f>C18+C28</f>
        <v>643551</v>
      </c>
      <c r="D33" s="21">
        <f>D18+D28</f>
        <v>243707.1</v>
      </c>
      <c r="E33" s="21">
        <f>E18+E28</f>
        <v>255892.45500000002</v>
      </c>
      <c r="F33" s="21">
        <f>F18+F28</f>
        <v>268687.07775</v>
      </c>
      <c r="G33" s="11"/>
      <c r="H33" s="5" t="s">
        <v>48</v>
      </c>
      <c r="I33" s="63" t="s">
        <v>58</v>
      </c>
      <c r="J33" s="22">
        <f>J18+J28</f>
        <v>245219</v>
      </c>
      <c r="K33" s="22">
        <f>K18+K28</f>
        <v>243706.85</v>
      </c>
      <c r="L33" s="22">
        <f>L18+L28</f>
        <v>255892.1925</v>
      </c>
      <c r="M33" s="6">
        <f>M18+M28</f>
        <v>268686.80212499999</v>
      </c>
    </row>
    <row r="34" spans="1:13" ht="15.75" thickBot="1" x14ac:dyDescent="0.3">
      <c r="A34" s="56" t="s">
        <v>47</v>
      </c>
      <c r="B34" s="57" t="s">
        <v>56</v>
      </c>
      <c r="C34" s="21">
        <f>C20+C31</f>
        <v>1545000</v>
      </c>
      <c r="D34" s="21">
        <f>D20+D31</f>
        <v>907448.6</v>
      </c>
      <c r="E34" s="21">
        <f>E20+E31</f>
        <v>949571.03</v>
      </c>
      <c r="F34" s="21">
        <f>F20+F31</f>
        <v>971799.58149999997</v>
      </c>
      <c r="H34" s="5" t="s">
        <v>47</v>
      </c>
      <c r="I34" s="63" t="s">
        <v>59</v>
      </c>
      <c r="J34" s="22">
        <f>J20+J31</f>
        <v>1545000</v>
      </c>
      <c r="K34" s="22">
        <f>K20+K31+1</f>
        <v>907448.55</v>
      </c>
      <c r="L34" s="22">
        <f>L20+L31</f>
        <v>949570.72750000015</v>
      </c>
      <c r="M34" s="6">
        <f>M20+M31</f>
        <v>971799.86387500016</v>
      </c>
    </row>
    <row r="35" spans="1:13" x14ac:dyDescent="0.25">
      <c r="I35" s="1"/>
      <c r="K35" s="1"/>
    </row>
  </sheetData>
  <mergeCells count="9">
    <mergeCell ref="A4:F4"/>
    <mergeCell ref="H4:M4"/>
    <mergeCell ref="A2:M2"/>
    <mergeCell ref="B5:B6"/>
    <mergeCell ref="H5:H6"/>
    <mergeCell ref="I5:I6"/>
    <mergeCell ref="A5:A6"/>
    <mergeCell ref="C5:F5"/>
    <mergeCell ref="J5:M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10.sz.m.-3 éves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cp:lastPrinted>2018-05-25T14:00:01Z</cp:lastPrinted>
  <dcterms:created xsi:type="dcterms:W3CDTF">2014-02-09T07:06:29Z</dcterms:created>
  <dcterms:modified xsi:type="dcterms:W3CDTF">2019-05-09T04:46:43Z</dcterms:modified>
</cp:coreProperties>
</file>