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firstSheet="2" activeTab="2"/>
  </bookViews>
  <sheets>
    <sheet name="bev" sheetId="1" state="hidden" r:id="rId1"/>
    <sheet name="kiad" sheetId="2" state="hidden" r:id="rId2"/>
    <sheet name="3 bev2013" sheetId="3" r:id="rId3"/>
    <sheet name="4 kiad2013" sheetId="4" r:id="rId4"/>
  </sheets>
  <definedNames>
    <definedName name="_xlnm.Print_Titles" localSheetId="2">'3 bev2013'!$5:$5</definedName>
    <definedName name="_xlnm.Print_Titles" localSheetId="3">'4 kiad2013'!$5:$5</definedName>
    <definedName name="_xlnm.Print_Titles" localSheetId="0">'bev'!$5:$5</definedName>
    <definedName name="_xlnm.Print_Titles" localSheetId="1">'kiad'!$5:$5</definedName>
    <definedName name="_xlnm.Print_Area" localSheetId="2">'3 bev2013'!$A$1:$N$106</definedName>
    <definedName name="_xlnm.Print_Area" localSheetId="3">'4 kiad2013'!$A$1:$P$106</definedName>
  </definedNames>
  <calcPr fullCalcOnLoad="1"/>
</workbook>
</file>

<file path=xl/sharedStrings.xml><?xml version="1.0" encoding="utf-8"?>
<sst xmlns="http://schemas.openxmlformats.org/spreadsheetml/2006/main" count="554" uniqueCount="148">
  <si>
    <t>Esztergom Város Önkormányzata 2008. évi költségvetéséről és a költségvetés végrehajtásának szabályairól szóló .../2008.(…...) esztergomi ör. rendelet 3. sz. melléklete</t>
  </si>
  <si>
    <t>Esztergom Város 2008. évi önkormányzati költségvetése</t>
  </si>
  <si>
    <t>bevételeinek bemutatása címek és kiemelt előirányzatok szerinti bontásban</t>
  </si>
  <si>
    <t>Adatok E Ft-ban</t>
  </si>
  <si>
    <t>Költségvetési cím megnevezése</t>
  </si>
  <si>
    <t>Költségvetési
 bevételi főösszeg 2008. évre</t>
  </si>
  <si>
    <t>Önkormány- zati 
támogatás, intézmény-finanszírozás</t>
  </si>
  <si>
    <t>Intézményi saját folyó
 bevételek</t>
  </si>
  <si>
    <t xml:space="preserve"> Önkorm. sajátos folyó bevételek</t>
  </si>
  <si>
    <t>Felhalmozási
 jellegű bevételek</t>
  </si>
  <si>
    <t>Központi támogatások</t>
  </si>
  <si>
    <t>Véglegesen átvett 
pénzeszközök</t>
  </si>
  <si>
    <t>Kölcsönök</t>
  </si>
  <si>
    <t>Egyéb bevételek</t>
  </si>
  <si>
    <t>Óvodai nevelés, iskolai életmódra felkészítés</t>
  </si>
  <si>
    <t>Angyalkert Óvoda</t>
  </si>
  <si>
    <t>2008. eredeti előirányzat</t>
  </si>
  <si>
    <t>2007. eredeti előirányzat</t>
  </si>
  <si>
    <t>Előirányzatváltozás %-a</t>
  </si>
  <si>
    <t>Aranyhegyi  Óvoda</t>
  </si>
  <si>
    <t>Bánomi Óvoda</t>
  </si>
  <si>
    <t>Belvárosi Óvoda</t>
  </si>
  <si>
    <t>Erzsébet Királyné  Óvoda</t>
  </si>
  <si>
    <t>Honvéd Utcai Óvoda</t>
  </si>
  <si>
    <t>Kertvárosi Óvoda</t>
  </si>
  <si>
    <t>Szentgyörgymezei Óvoda</t>
  </si>
  <si>
    <t>Zöld Óvoda</t>
  </si>
  <si>
    <t>2008. összesen</t>
  </si>
  <si>
    <t>2007.  összesen</t>
  </si>
  <si>
    <t>Iskolai oktatást biztosító intézmények</t>
  </si>
  <si>
    <t>Arany János  Általános Iskola</t>
  </si>
  <si>
    <t>József Attila Általános Iskola</t>
  </si>
  <si>
    <t>Petőfi Sándor Általános Iskola</t>
  </si>
  <si>
    <t>Babits Mihály Általános Iskola</t>
  </si>
  <si>
    <t>Montagh Imre Általános Iskola és Speciális Szakiskola</t>
  </si>
  <si>
    <t>Alapfokú művészeti oktatást biztosító intézmény</t>
  </si>
  <si>
    <t>Zsolt Nándor Alapfokú Zene- és Művészeti Iskola</t>
  </si>
  <si>
    <t>Alapfokú műveltséget megalapozó oktatást biztosító intézmény</t>
  </si>
  <si>
    <t>Dobó Katalin Gimnázium</t>
  </si>
  <si>
    <t>Szent István Gimnázium</t>
  </si>
  <si>
    <t>Szakképesítés megszerzésére felkészítő iskolai oktatást biztosító intézmények</t>
  </si>
  <si>
    <t>Balassa Bálint Gazdasági Szakközépiskola és Szakiskola</t>
  </si>
  <si>
    <t>Diákotthoni kollégiumi ellátást nyújtó intézmény</t>
  </si>
  <si>
    <t>Kőrösy László  Középiskolai Kollégium</t>
  </si>
  <si>
    <t>Egyéb közoktatási intézmény</t>
  </si>
  <si>
    <t>Majer István Nevelési Tanácsadó, Logopédiai Intézet és Gyermekjóléti Szolgálat</t>
  </si>
  <si>
    <t>Egészségügyi és szociális ellátást nyújtó intézmények</t>
  </si>
  <si>
    <t>Aprófalva Bölcsőde</t>
  </si>
  <si>
    <t>Glatz Gyula Szociális Központ</t>
  </si>
  <si>
    <t>Vaszary Kolos Kórház</t>
  </si>
  <si>
    <t>Egyéb közösségi szolgáltatás nyújtó intézmények</t>
  </si>
  <si>
    <t>Bajor Ágost Művelődési Ház és Kultúrmozgó</t>
  </si>
  <si>
    <t>Szentgyörgymezői Olvasókör</t>
  </si>
  <si>
    <t>Helischer József Városi Könyvtár</t>
  </si>
  <si>
    <t>Féja Géza Közösségi Ház</t>
  </si>
  <si>
    <t>Pézsa Tibor Sportcsarnok</t>
  </si>
  <si>
    <t>Szent István Városi Strandfürdő</t>
  </si>
  <si>
    <t>Balassa Bálint Múzeum</t>
  </si>
  <si>
    <t>Igazgatási feladatokat ellátó intézmények</t>
  </si>
  <si>
    <t>Hivatásos Önkormányzati Tűzoltóság</t>
  </si>
  <si>
    <t>INTÉZMÉNYEK 2008. MINDÖSSZESEN</t>
  </si>
  <si>
    <t>INTÉZMÉNYEK 2007. MINDÖSSZESEN</t>
  </si>
  <si>
    <t>Esztergom, 2008. Január</t>
  </si>
  <si>
    <t>Esztergom Város Önkormányzata 2008. évi költségvetéséről és a költségvetés végrehajtásának szabályairól szóló .../2008.(......) esztergomi ör. rendelet 4. sz. melléklete</t>
  </si>
  <si>
    <t>kiadásainak bemutatása címek és kiemelt előirányzatok szerinti bontásban</t>
  </si>
  <si>
    <t xml:space="preserve">Költségvetési cím megnevezése </t>
  </si>
  <si>
    <t>Költségvetési
 kiadási főösszeg 2008. évre</t>
  </si>
  <si>
    <t>Személyi juttatások</t>
  </si>
  <si>
    <t>Munkaadókat terhelő járulékok</t>
  </si>
  <si>
    <t>Dologi kiadások összesen</t>
  </si>
  <si>
    <t>Dologi kiadások</t>
  </si>
  <si>
    <t>Élelmezési kiadások</t>
  </si>
  <si>
    <t>Közüzemi díjak</t>
  </si>
  <si>
    <t>Működési célú pénzeszk. átad.és egyéb támogatások</t>
  </si>
  <si>
    <t>Ellátottak juttatása</t>
  </si>
  <si>
    <t>Beruházás + ÁFA</t>
  </si>
  <si>
    <t>Felújítás + ÁFA</t>
  </si>
  <si>
    <t>Felhalm. célú támogatások és egyéb kiadások</t>
  </si>
  <si>
    <t xml:space="preserve">Zsolt Nándor Alapfokú Zene- és Művészeti Iskola </t>
  </si>
  <si>
    <t>Dobó Katain Gimnázium</t>
  </si>
  <si>
    <t>Önkormányzati 
támogatás összesen</t>
  </si>
  <si>
    <t>Önkormányzati nettó támogatás</t>
  </si>
  <si>
    <t>Figyelembe vett átlag mutató szám</t>
  </si>
  <si>
    <t>Állami hozzájárulás</t>
  </si>
  <si>
    <t>2010. évi igényelt normatíva</t>
  </si>
  <si>
    <t>Óvodai nevelés                851013</t>
  </si>
  <si>
    <t xml:space="preserve">Előirányzatváltozás %-a </t>
  </si>
  <si>
    <t>Óvoda étkeztetés            562912</t>
  </si>
  <si>
    <t>Ált.isk.okt.  1-4. évf.       852013</t>
  </si>
  <si>
    <t>Ált.isk.okt.  5-8. évf.       852023</t>
  </si>
  <si>
    <t>Alapf.műv.okt.zene        852031</t>
  </si>
  <si>
    <t>Napköziotth.nevelés       855913</t>
  </si>
  <si>
    <t>Tanulószoba nev.      855916</t>
  </si>
  <si>
    <t>Iskolai int.étkeztetés     562913</t>
  </si>
  <si>
    <t>Munkahelyi étk.             562917</t>
  </si>
  <si>
    <t>Iskola összesen 2012</t>
  </si>
  <si>
    <t>Önkormányzati jogalkotás         841112</t>
  </si>
  <si>
    <t>Önk igazgatási tevékenysége           841126</t>
  </si>
  <si>
    <t>Adó, illeték kiszab,beszed,adóell.     841133</t>
  </si>
  <si>
    <t>2009-ről áthúzódó</t>
  </si>
  <si>
    <t>Adósság-    szolgálat</t>
  </si>
  <si>
    <t>Óvodai étkeztetés            562912</t>
  </si>
  <si>
    <t>Nem lakáccélú bérbeadás                   682002</t>
  </si>
  <si>
    <t>Kiemelt állami és önk rend.               841192</t>
  </si>
  <si>
    <t>Könyvtár                                         910123</t>
  </si>
  <si>
    <t>Műv.Ház.                                           910502</t>
  </si>
  <si>
    <t xml:space="preserve">Önkormányzati jogalkotás         841112        </t>
  </si>
  <si>
    <t>Műv.Ház.</t>
  </si>
  <si>
    <t>Könyvtári szolg.                          910123</t>
  </si>
  <si>
    <t>Kiemelt rendezvények                841192</t>
  </si>
  <si>
    <t>Nem lakóingatlan bérbead.        682002</t>
  </si>
  <si>
    <t>kiadásainak bemutatása intézmények és kiemelt előirányzatok szerinti bontásban</t>
  </si>
  <si>
    <t>Polgármesteri Hivatal</t>
  </si>
  <si>
    <t>bevételeinek bemutatása intézményenként és kiemelt előirányzatok szerinti bontásban</t>
  </si>
  <si>
    <t>Német Nemzetiségi Általános és Alapfokú Művészeti Iskola</t>
  </si>
  <si>
    <t>Német Nemzetiségi Kétnyelvű Óvoda</t>
  </si>
  <si>
    <t>Reichel József Művelődési Ház és Könyvtár</t>
  </si>
  <si>
    <t>2012. eredeti előirányzat</t>
  </si>
  <si>
    <t>2013. eredeti előirányzat</t>
  </si>
  <si>
    <t>Költségvetési
 kiadási főösszeg 2013. évre</t>
  </si>
  <si>
    <t>2013. eredeti. előirányzat</t>
  </si>
  <si>
    <t>Iskola összesen 2013</t>
  </si>
  <si>
    <t>Költségvetési
 bevételi főösszeg 2013. évre</t>
  </si>
  <si>
    <t>2013. módosított előirányzat</t>
  </si>
  <si>
    <t>PMH Eredeti ei.összesen 2013</t>
  </si>
  <si>
    <t>PMH Módosított ei.összesen 2013</t>
  </si>
  <si>
    <t>ÖNK. INT. ÖSSZ.  2013.módosított</t>
  </si>
  <si>
    <t>ÖNK. INT. ÖSSZ.  2013. erdeti</t>
  </si>
  <si>
    <t>INT. ÖSSZ. 2013 eredeti</t>
  </si>
  <si>
    <t>INT. ÖSSZ. 2013 módosított</t>
  </si>
  <si>
    <t>Műv.Ház eredeti ei. összesen 2013</t>
  </si>
  <si>
    <t>Műv.Ház mód.ei. összesen 2013</t>
  </si>
  <si>
    <t>Óvoda eredeti ei.összesen 2012</t>
  </si>
  <si>
    <t>Óvoda mó.ei.összesen 2013</t>
  </si>
  <si>
    <t>2013. évi teljesítés</t>
  </si>
  <si>
    <t>2013. teljesítés</t>
  </si>
  <si>
    <t>Óvoda teljesítés összesen 2013</t>
  </si>
  <si>
    <t>Műv.Ház teljesítés összesen 2013</t>
  </si>
  <si>
    <t>INT. ÖSSZ. 2013. teljesítés</t>
  </si>
  <si>
    <t>PMH teljesítés összesen 2013</t>
  </si>
  <si>
    <t>ÖNK. INT. ÖSSZ.  2013.teljesítés</t>
  </si>
  <si>
    <t>INT. ÖSSZ. 2013 teljesítés</t>
  </si>
  <si>
    <t>Közcélú foglalkoztatás     890443</t>
  </si>
  <si>
    <t>Óvoda eredeti ei.összesen 2013</t>
  </si>
  <si>
    <t>Pilisborosjenő község 2013. évi önkormányzati költségvetésének teljesítése</t>
  </si>
  <si>
    <r>
      <t>Pilisborosjenő község Önkormányzata 2013. évi zárszámadásáról szóló                         6/2014 (V.27.) önkormányzati rendeletének 4</t>
    </r>
    <r>
      <rPr>
        <b/>
        <sz val="10"/>
        <color indexed="8"/>
        <rFont val="Times New Roman"/>
        <family val="1"/>
      </rPr>
      <t>. sz.</t>
    </r>
    <r>
      <rPr>
        <sz val="10"/>
        <color indexed="8"/>
        <rFont val="Times New Roman"/>
        <family val="1"/>
      </rPr>
      <t xml:space="preserve"> melléklete</t>
    </r>
  </si>
  <si>
    <t>Pilisborosjenő, 2014. május 27.</t>
  </si>
  <si>
    <r>
      <t>Pilisborosjenő község Önkormányzata 2013. évi zárszámadásáról szóló                         6/2014 (V.27.) önkormányzati rendeletének</t>
    </r>
    <r>
      <rPr>
        <b/>
        <sz val="10"/>
        <color indexed="8"/>
        <rFont val="Times New Roman"/>
        <family val="1"/>
      </rPr>
      <t xml:space="preserve"> 3. sz.</t>
    </r>
    <r>
      <rPr>
        <sz val="10"/>
        <color indexed="8"/>
        <rFont val="Times New Roman"/>
        <family val="1"/>
      </rPr>
      <t xml:space="preserve"> melléklete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</si>
</sst>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3">
    <font>
      <sz val="12"/>
      <name val="Times New Roman CE"/>
      <family val="1"/>
    </font>
    <font>
      <sz val="10"/>
      <name val="Arial"/>
      <family val="0"/>
    </font>
    <font>
      <sz val="10"/>
      <name val="H-Times New Roman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1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 CE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ill="0" applyBorder="0" applyAlignment="0" applyProtection="0"/>
  </cellStyleXfs>
  <cellXfs count="565">
    <xf numFmtId="0" fontId="0" fillId="0" borderId="0" xfId="0" applyAlignment="1">
      <alignment/>
    </xf>
    <xf numFmtId="0" fontId="3" fillId="0" borderId="0" xfId="55" applyFont="1">
      <alignment/>
      <protection/>
    </xf>
    <xf numFmtId="3" fontId="3" fillId="0" borderId="0" xfId="55" applyNumberFormat="1" applyFont="1">
      <alignment/>
      <protection/>
    </xf>
    <xf numFmtId="0" fontId="4" fillId="24" borderId="0" xfId="0" applyFont="1" applyFill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55" applyFont="1" applyBorder="1">
      <alignment/>
      <protection/>
    </xf>
    <xf numFmtId="0" fontId="5" fillId="24" borderId="0" xfId="55" applyFont="1" applyFill="1" applyBorder="1" applyAlignment="1">
      <alignment horizontal="center" vertical="center"/>
      <protection/>
    </xf>
    <xf numFmtId="0" fontId="6" fillId="24" borderId="0" xfId="55" applyFont="1" applyFill="1" applyBorder="1" applyAlignment="1">
      <alignment horizontal="center" vertical="top"/>
      <protection/>
    </xf>
    <xf numFmtId="3" fontId="5" fillId="24" borderId="0" xfId="55" applyNumberFormat="1" applyFont="1" applyFill="1" applyBorder="1" applyAlignment="1">
      <alignment horizontal="center" vertical="center"/>
      <protection/>
    </xf>
    <xf numFmtId="3" fontId="7" fillId="24" borderId="0" xfId="55" applyNumberFormat="1" applyFont="1" applyFill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 textRotation="90" wrapText="1"/>
      <protection/>
    </xf>
    <xf numFmtId="3" fontId="5" fillId="0" borderId="10" xfId="55" applyNumberFormat="1" applyFont="1" applyBorder="1" applyAlignment="1">
      <alignment horizontal="center" vertical="center" textRotation="90" wrapText="1"/>
      <protection/>
    </xf>
    <xf numFmtId="3" fontId="5" fillId="0" borderId="11" xfId="55" applyNumberFormat="1" applyFont="1" applyBorder="1" applyAlignment="1">
      <alignment horizontal="center" vertical="center" textRotation="90" wrapText="1"/>
      <protection/>
    </xf>
    <xf numFmtId="0" fontId="5" fillId="0" borderId="0" xfId="55" applyFont="1" applyAlignment="1">
      <alignment horizontal="center" vertical="center" wrapText="1"/>
      <protection/>
    </xf>
    <xf numFmtId="0" fontId="5" fillId="0" borderId="0" xfId="55" applyFont="1">
      <alignment/>
      <protection/>
    </xf>
    <xf numFmtId="0" fontId="3" fillId="0" borderId="12" xfId="55" applyFont="1" applyBorder="1" applyAlignment="1">
      <alignment horizontal="center"/>
      <protection/>
    </xf>
    <xf numFmtId="0" fontId="3" fillId="0" borderId="13" xfId="55" applyFont="1" applyBorder="1">
      <alignment/>
      <protection/>
    </xf>
    <xf numFmtId="3" fontId="5" fillId="0" borderId="13" xfId="55" applyNumberFormat="1" applyFont="1" applyBorder="1">
      <alignment/>
      <protection/>
    </xf>
    <xf numFmtId="3" fontId="3" fillId="0" borderId="14" xfId="55" applyNumberFormat="1" applyFont="1" applyBorder="1">
      <alignment/>
      <protection/>
    </xf>
    <xf numFmtId="3" fontId="3" fillId="0" borderId="15" xfId="55" applyNumberFormat="1" applyFont="1" applyBorder="1">
      <alignment/>
      <protection/>
    </xf>
    <xf numFmtId="3" fontId="3" fillId="0" borderId="16" xfId="55" applyNumberFormat="1" applyFont="1" applyBorder="1">
      <alignment/>
      <protection/>
    </xf>
    <xf numFmtId="0" fontId="3" fillId="0" borderId="12" xfId="55" applyFont="1" applyBorder="1">
      <alignment/>
      <protection/>
    </xf>
    <xf numFmtId="3" fontId="5" fillId="0" borderId="12" xfId="55" applyNumberFormat="1" applyFont="1" applyBorder="1">
      <alignment/>
      <protection/>
    </xf>
    <xf numFmtId="3" fontId="3" fillId="0" borderId="17" xfId="55" applyNumberFormat="1" applyFont="1" applyBorder="1">
      <alignment/>
      <protection/>
    </xf>
    <xf numFmtId="3" fontId="3" fillId="0" borderId="18" xfId="55" applyNumberFormat="1" applyFont="1" applyBorder="1">
      <alignment/>
      <protection/>
    </xf>
    <xf numFmtId="3" fontId="3" fillId="0" borderId="19" xfId="55" applyNumberFormat="1" applyFont="1" applyBorder="1">
      <alignment/>
      <protection/>
    </xf>
    <xf numFmtId="0" fontId="3" fillId="0" borderId="20" xfId="55" applyFont="1" applyBorder="1">
      <alignment/>
      <protection/>
    </xf>
    <xf numFmtId="164" fontId="5" fillId="0" borderId="20" xfId="62" applyNumberFormat="1" applyFont="1" applyFill="1" applyBorder="1" applyAlignment="1" applyProtection="1">
      <alignment/>
      <protection/>
    </xf>
    <xf numFmtId="164" fontId="3" fillId="0" borderId="21" xfId="62" applyNumberFormat="1" applyFont="1" applyFill="1" applyBorder="1" applyAlignment="1" applyProtection="1">
      <alignment/>
      <protection/>
    </xf>
    <xf numFmtId="164" fontId="3" fillId="0" borderId="22" xfId="62" applyNumberFormat="1" applyFont="1" applyFill="1" applyBorder="1" applyAlignment="1" applyProtection="1">
      <alignment/>
      <protection/>
    </xf>
    <xf numFmtId="164" fontId="3" fillId="0" borderId="23" xfId="62" applyNumberFormat="1" applyFont="1" applyFill="1" applyBorder="1" applyAlignment="1" applyProtection="1">
      <alignment/>
      <protection/>
    </xf>
    <xf numFmtId="3" fontId="5" fillId="0" borderId="24" xfId="55" applyNumberFormat="1" applyFont="1" applyBorder="1">
      <alignment/>
      <protection/>
    </xf>
    <xf numFmtId="3" fontId="3" fillId="0" borderId="25" xfId="55" applyNumberFormat="1" applyFont="1" applyBorder="1">
      <alignment/>
      <protection/>
    </xf>
    <xf numFmtId="3" fontId="5" fillId="0" borderId="26" xfId="55" applyNumberFormat="1" applyFont="1" applyBorder="1">
      <alignment/>
      <protection/>
    </xf>
    <xf numFmtId="3" fontId="3" fillId="0" borderId="27" xfId="55" applyNumberFormat="1" applyFont="1" applyBorder="1">
      <alignment/>
      <protection/>
    </xf>
    <xf numFmtId="164" fontId="5" fillId="0" borderId="28" xfId="62" applyNumberFormat="1" applyFont="1" applyFill="1" applyBorder="1" applyAlignment="1" applyProtection="1">
      <alignment/>
      <protection/>
    </xf>
    <xf numFmtId="164" fontId="3" fillId="0" borderId="29" xfId="62" applyNumberFormat="1" applyFont="1" applyFill="1" applyBorder="1" applyAlignment="1" applyProtection="1">
      <alignment/>
      <protection/>
    </xf>
    <xf numFmtId="0" fontId="3" fillId="0" borderId="30" xfId="55" applyFont="1" applyBorder="1">
      <alignment/>
      <protection/>
    </xf>
    <xf numFmtId="3" fontId="5" fillId="0" borderId="31" xfId="55" applyNumberFormat="1" applyFont="1" applyBorder="1">
      <alignment/>
      <protection/>
    </xf>
    <xf numFmtId="3" fontId="3" fillId="0" borderId="32" xfId="55" applyNumberFormat="1" applyFont="1" applyBorder="1">
      <alignment/>
      <protection/>
    </xf>
    <xf numFmtId="3" fontId="3" fillId="0" borderId="10" xfId="55" applyNumberFormat="1" applyFont="1" applyBorder="1">
      <alignment/>
      <protection/>
    </xf>
    <xf numFmtId="3" fontId="3" fillId="0" borderId="11" xfId="55" applyNumberFormat="1" applyFont="1" applyBorder="1">
      <alignment/>
      <protection/>
    </xf>
    <xf numFmtId="0" fontId="3" fillId="0" borderId="33" xfId="55" applyFont="1" applyBorder="1">
      <alignment/>
      <protection/>
    </xf>
    <xf numFmtId="3" fontId="5" fillId="0" borderId="34" xfId="55" applyNumberFormat="1" applyFont="1" applyBorder="1">
      <alignment/>
      <protection/>
    </xf>
    <xf numFmtId="3" fontId="3" fillId="0" borderId="35" xfId="55" applyNumberFormat="1" applyFont="1" applyBorder="1">
      <alignment/>
      <protection/>
    </xf>
    <xf numFmtId="3" fontId="3" fillId="0" borderId="36" xfId="55" applyNumberFormat="1" applyFont="1" applyBorder="1">
      <alignment/>
      <protection/>
    </xf>
    <xf numFmtId="3" fontId="3" fillId="0" borderId="37" xfId="55" applyNumberFormat="1" applyFont="1" applyBorder="1">
      <alignment/>
      <protection/>
    </xf>
    <xf numFmtId="0" fontId="3" fillId="0" borderId="38" xfId="55" applyFont="1" applyBorder="1" applyAlignment="1">
      <alignment horizontal="center"/>
      <protection/>
    </xf>
    <xf numFmtId="164" fontId="5" fillId="0" borderId="0" xfId="62" applyNumberFormat="1" applyFont="1" applyFill="1" applyBorder="1" applyAlignment="1" applyProtection="1">
      <alignment/>
      <protection/>
    </xf>
    <xf numFmtId="164" fontId="3" fillId="0" borderId="0" xfId="62" applyNumberFormat="1" applyFont="1" applyFill="1" applyBorder="1" applyAlignment="1" applyProtection="1">
      <alignment/>
      <protection/>
    </xf>
    <xf numFmtId="164" fontId="3" fillId="0" borderId="39" xfId="62" applyNumberFormat="1" applyFont="1" applyFill="1" applyBorder="1" applyAlignment="1" applyProtection="1">
      <alignment/>
      <protection/>
    </xf>
    <xf numFmtId="3" fontId="5" fillId="0" borderId="40" xfId="55" applyNumberFormat="1" applyFont="1" applyBorder="1">
      <alignment/>
      <protection/>
    </xf>
    <xf numFmtId="3" fontId="5" fillId="0" borderId="41" xfId="55" applyNumberFormat="1" applyFont="1" applyBorder="1">
      <alignment/>
      <protection/>
    </xf>
    <xf numFmtId="3" fontId="5" fillId="0" borderId="10" xfId="55" applyNumberFormat="1" applyFont="1" applyBorder="1">
      <alignment/>
      <protection/>
    </xf>
    <xf numFmtId="3" fontId="5" fillId="0" borderId="11" xfId="55" applyNumberFormat="1" applyFont="1" applyBorder="1">
      <alignment/>
      <protection/>
    </xf>
    <xf numFmtId="3" fontId="5" fillId="0" borderId="42" xfId="55" applyNumberFormat="1" applyFont="1" applyBorder="1">
      <alignment/>
      <protection/>
    </xf>
    <xf numFmtId="3" fontId="5" fillId="0" borderId="43" xfId="55" applyNumberFormat="1" applyFont="1" applyBorder="1">
      <alignment/>
      <protection/>
    </xf>
    <xf numFmtId="3" fontId="5" fillId="0" borderId="44" xfId="55" applyNumberFormat="1" applyFont="1" applyBorder="1">
      <alignment/>
      <protection/>
    </xf>
    <xf numFmtId="3" fontId="5" fillId="0" borderId="45" xfId="55" applyNumberFormat="1" applyFont="1" applyBorder="1">
      <alignment/>
      <protection/>
    </xf>
    <xf numFmtId="0" fontId="5" fillId="0" borderId="46" xfId="55" applyFont="1" applyBorder="1" applyAlignment="1">
      <alignment horizontal="center"/>
      <protection/>
    </xf>
    <xf numFmtId="0" fontId="5" fillId="0" borderId="0" xfId="55" applyFont="1" applyBorder="1" applyAlignment="1">
      <alignment wrapText="1"/>
      <protection/>
    </xf>
    <xf numFmtId="3" fontId="5" fillId="0" borderId="0" xfId="55" applyNumberFormat="1" applyFont="1" applyBorder="1">
      <alignment/>
      <protection/>
    </xf>
    <xf numFmtId="3" fontId="5" fillId="0" borderId="39" xfId="55" applyNumberFormat="1" applyFont="1" applyBorder="1">
      <alignment/>
      <protection/>
    </xf>
    <xf numFmtId="0" fontId="3" fillId="0" borderId="33" xfId="55" applyFont="1" applyBorder="1" applyAlignment="1">
      <alignment horizontal="center"/>
      <protection/>
    </xf>
    <xf numFmtId="3" fontId="5" fillId="0" borderId="47" xfId="55" applyNumberFormat="1" applyFont="1" applyBorder="1">
      <alignment/>
      <protection/>
    </xf>
    <xf numFmtId="11" fontId="5" fillId="0" borderId="0" xfId="55" applyNumberFormat="1" applyFont="1">
      <alignment/>
      <protection/>
    </xf>
    <xf numFmtId="0" fontId="3" fillId="0" borderId="20" xfId="55" applyFont="1" applyBorder="1" applyAlignment="1">
      <alignment horizontal="center"/>
      <protection/>
    </xf>
    <xf numFmtId="164" fontId="3" fillId="0" borderId="20" xfId="62" applyNumberFormat="1" applyFont="1" applyFill="1" applyBorder="1" applyAlignment="1" applyProtection="1">
      <alignment/>
      <protection/>
    </xf>
    <xf numFmtId="164" fontId="3" fillId="0" borderId="46" xfId="62" applyNumberFormat="1" applyFont="1" applyFill="1" applyBorder="1" applyAlignment="1" applyProtection="1">
      <alignment/>
      <protection/>
    </xf>
    <xf numFmtId="3" fontId="5" fillId="0" borderId="32" xfId="55" applyNumberFormat="1" applyFont="1" applyBorder="1">
      <alignment/>
      <protection/>
    </xf>
    <xf numFmtId="0" fontId="5" fillId="0" borderId="0" xfId="55" applyFont="1" applyAlignment="1">
      <alignment wrapText="1"/>
      <protection/>
    </xf>
    <xf numFmtId="0" fontId="3" fillId="0" borderId="17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38" xfId="55" applyFont="1" applyBorder="1" applyAlignment="1">
      <alignment horizontal="center"/>
      <protection/>
    </xf>
    <xf numFmtId="3" fontId="5" fillId="0" borderId="48" xfId="55" applyNumberFormat="1" applyFont="1" applyBorder="1">
      <alignment/>
      <protection/>
    </xf>
    <xf numFmtId="3" fontId="5" fillId="0" borderId="49" xfId="55" applyNumberFormat="1" applyFont="1" applyBorder="1">
      <alignment/>
      <protection/>
    </xf>
    <xf numFmtId="3" fontId="5" fillId="0" borderId="50" xfId="55" applyNumberFormat="1" applyFont="1" applyBorder="1">
      <alignment/>
      <protection/>
    </xf>
    <xf numFmtId="0" fontId="5" fillId="0" borderId="12" xfId="55" applyFont="1" applyBorder="1" applyAlignment="1">
      <alignment horizontal="center"/>
      <protection/>
    </xf>
    <xf numFmtId="0" fontId="3" fillId="0" borderId="46" xfId="55" applyFont="1" applyBorder="1" applyAlignment="1">
      <alignment horizontal="center"/>
      <protection/>
    </xf>
    <xf numFmtId="3" fontId="8" fillId="0" borderId="0" xfId="55" applyNumberFormat="1" applyFont="1" applyBorder="1">
      <alignment/>
      <protection/>
    </xf>
    <xf numFmtId="3" fontId="8" fillId="0" borderId="30" xfId="55" applyNumberFormat="1" applyFont="1" applyBorder="1">
      <alignment/>
      <protection/>
    </xf>
    <xf numFmtId="3" fontId="8" fillId="0" borderId="31" xfId="55" applyNumberFormat="1" applyFont="1" applyBorder="1">
      <alignment/>
      <protection/>
    </xf>
    <xf numFmtId="164" fontId="5" fillId="0" borderId="51" xfId="62" applyNumberFormat="1" applyFont="1" applyFill="1" applyBorder="1" applyAlignment="1" applyProtection="1">
      <alignment/>
      <protection/>
    </xf>
    <xf numFmtId="164" fontId="5" fillId="0" borderId="32" xfId="62" applyNumberFormat="1" applyFont="1" applyFill="1" applyBorder="1" applyAlignment="1" applyProtection="1">
      <alignment/>
      <protection/>
    </xf>
    <xf numFmtId="164" fontId="5" fillId="0" borderId="10" xfId="62" applyNumberFormat="1" applyFont="1" applyFill="1" applyBorder="1" applyAlignment="1" applyProtection="1">
      <alignment/>
      <protection/>
    </xf>
    <xf numFmtId="164" fontId="5" fillId="0" borderId="11" xfId="62" applyNumberFormat="1" applyFont="1" applyFill="1" applyBorder="1" applyAlignment="1" applyProtection="1">
      <alignment/>
      <protection/>
    </xf>
    <xf numFmtId="0" fontId="10" fillId="24" borderId="51" xfId="0" applyFont="1" applyFill="1" applyBorder="1" applyAlignment="1">
      <alignment vertical="center"/>
    </xf>
    <xf numFmtId="0" fontId="3" fillId="24" borderId="49" xfId="55" applyFont="1" applyFill="1" applyBorder="1">
      <alignment/>
      <protection/>
    </xf>
    <xf numFmtId="3" fontId="3" fillId="24" borderId="49" xfId="55" applyNumberFormat="1" applyFont="1" applyFill="1" applyBorder="1">
      <alignment/>
      <protection/>
    </xf>
    <xf numFmtId="3" fontId="3" fillId="24" borderId="42" xfId="55" applyNumberFormat="1" applyFont="1" applyFill="1" applyBorder="1">
      <alignment/>
      <protection/>
    </xf>
    <xf numFmtId="0" fontId="3" fillId="0" borderId="0" xfId="55" applyFont="1" applyAlignment="1">
      <alignment vertical="center"/>
      <protection/>
    </xf>
    <xf numFmtId="0" fontId="10" fillId="0" borderId="0" xfId="55" applyFont="1" applyAlignment="1">
      <alignment horizontal="center" vertical="center"/>
      <protection/>
    </xf>
    <xf numFmtId="3" fontId="9" fillId="0" borderId="0" xfId="55" applyNumberFormat="1" applyFont="1" applyAlignment="1">
      <alignment horizontal="center" vertical="center"/>
      <protection/>
    </xf>
    <xf numFmtId="3" fontId="10" fillId="0" borderId="0" xfId="55" applyNumberFormat="1" applyFont="1" applyAlignment="1">
      <alignment horizontal="center" vertical="center"/>
      <protection/>
    </xf>
    <xf numFmtId="0" fontId="10" fillId="0" borderId="0" xfId="55" applyFont="1" applyAlignment="1">
      <alignment horizontal="center" vertical="center" wrapText="1"/>
      <protection/>
    </xf>
    <xf numFmtId="0" fontId="5" fillId="0" borderId="31" xfId="55" applyFont="1" applyBorder="1" applyAlignment="1">
      <alignment horizontal="center" vertical="center" textRotation="90" wrapText="1"/>
      <protection/>
    </xf>
    <xf numFmtId="3" fontId="9" fillId="0" borderId="41" xfId="55" applyNumberFormat="1" applyFont="1" applyBorder="1" applyAlignment="1">
      <alignment horizontal="center" vertical="center" textRotation="90" wrapText="1"/>
      <protection/>
    </xf>
    <xf numFmtId="3" fontId="9" fillId="0" borderId="52" xfId="55" applyNumberFormat="1" applyFont="1" applyBorder="1" applyAlignment="1">
      <alignment horizontal="center" vertical="center" textRotation="90" wrapText="1"/>
      <protection/>
    </xf>
    <xf numFmtId="3" fontId="9" fillId="0" borderId="31" xfId="55" applyNumberFormat="1" applyFont="1" applyBorder="1" applyAlignment="1">
      <alignment horizontal="center" vertical="center" textRotation="90" wrapText="1"/>
      <protection/>
    </xf>
    <xf numFmtId="3" fontId="9" fillId="0" borderId="32" xfId="55" applyNumberFormat="1" applyFont="1" applyBorder="1" applyAlignment="1">
      <alignment horizontal="center" vertical="center" textRotation="90" wrapText="1"/>
      <protection/>
    </xf>
    <xf numFmtId="3" fontId="9" fillId="0" borderId="10" xfId="55" applyNumberFormat="1" applyFont="1" applyBorder="1" applyAlignment="1">
      <alignment horizontal="center" vertical="center" textRotation="90" wrapText="1"/>
      <protection/>
    </xf>
    <xf numFmtId="3" fontId="9" fillId="0" borderId="11" xfId="55" applyNumberFormat="1" applyFont="1" applyBorder="1" applyAlignment="1">
      <alignment horizontal="center" vertical="center" textRotation="90" wrapText="1"/>
      <protection/>
    </xf>
    <xf numFmtId="3" fontId="9" fillId="24" borderId="41" xfId="55" applyNumberFormat="1" applyFont="1" applyFill="1" applyBorder="1" applyAlignment="1">
      <alignment horizontal="center" vertical="center" textRotation="90" wrapText="1"/>
      <protection/>
    </xf>
    <xf numFmtId="3" fontId="9" fillId="24" borderId="10" xfId="55" applyNumberFormat="1" applyFont="1" applyFill="1" applyBorder="1" applyAlignment="1">
      <alignment horizontal="center" vertical="center" textRotation="90" wrapText="1"/>
      <protection/>
    </xf>
    <xf numFmtId="3" fontId="9" fillId="24" borderId="11" xfId="55" applyNumberFormat="1" applyFont="1" applyFill="1" applyBorder="1" applyAlignment="1">
      <alignment horizontal="center" vertical="center" textRotation="90" wrapText="1"/>
      <protection/>
    </xf>
    <xf numFmtId="0" fontId="9" fillId="0" borderId="0" xfId="55" applyFont="1">
      <alignment/>
      <protection/>
    </xf>
    <xf numFmtId="0" fontId="10" fillId="0" borderId="33" xfId="55" applyFont="1" applyBorder="1" applyAlignment="1">
      <alignment horizontal="center"/>
      <protection/>
    </xf>
    <xf numFmtId="0" fontId="10" fillId="0" borderId="12" xfId="55" applyFont="1" applyBorder="1" applyAlignment="1">
      <alignment horizontal="center"/>
      <protection/>
    </xf>
    <xf numFmtId="3" fontId="9" fillId="0" borderId="34" xfId="55" applyNumberFormat="1" applyFont="1" applyBorder="1">
      <alignment/>
      <protection/>
    </xf>
    <xf numFmtId="3" fontId="10" fillId="0" borderId="53" xfId="55" applyNumberFormat="1" applyFont="1" applyBorder="1">
      <alignment/>
      <protection/>
    </xf>
    <xf numFmtId="3" fontId="10" fillId="0" borderId="54" xfId="55" applyNumberFormat="1" applyFont="1" applyBorder="1">
      <alignment/>
      <protection/>
    </xf>
    <xf numFmtId="3" fontId="10" fillId="0" borderId="24" xfId="55" applyNumberFormat="1" applyFont="1" applyBorder="1">
      <alignment/>
      <protection/>
    </xf>
    <xf numFmtId="3" fontId="10" fillId="0" borderId="14" xfId="55" applyNumberFormat="1" applyFont="1" applyBorder="1">
      <alignment/>
      <protection/>
    </xf>
    <xf numFmtId="3" fontId="10" fillId="0" borderId="55" xfId="55" applyNumberFormat="1" applyFont="1" applyBorder="1">
      <alignment/>
      <protection/>
    </xf>
    <xf numFmtId="3" fontId="10" fillId="0" borderId="56" xfId="55" applyNumberFormat="1" applyFont="1" applyBorder="1">
      <alignment/>
      <protection/>
    </xf>
    <xf numFmtId="3" fontId="10" fillId="0" borderId="34" xfId="55" applyNumberFormat="1" applyFont="1" applyBorder="1">
      <alignment/>
      <protection/>
    </xf>
    <xf numFmtId="3" fontId="10" fillId="0" borderId="35" xfId="55" applyNumberFormat="1" applyFont="1" applyBorder="1">
      <alignment/>
      <protection/>
    </xf>
    <xf numFmtId="3" fontId="10" fillId="0" borderId="57" xfId="55" applyNumberFormat="1" applyFont="1" applyBorder="1">
      <alignment/>
      <protection/>
    </xf>
    <xf numFmtId="164" fontId="9" fillId="0" borderId="28" xfId="62" applyNumberFormat="1" applyFont="1" applyFill="1" applyBorder="1" applyAlignment="1" applyProtection="1">
      <alignment/>
      <protection/>
    </xf>
    <xf numFmtId="164" fontId="10" fillId="0" borderId="29" xfId="62" applyNumberFormat="1" applyFont="1" applyFill="1" applyBorder="1" applyAlignment="1" applyProtection="1">
      <alignment/>
      <protection/>
    </xf>
    <xf numFmtId="164" fontId="10" fillId="0" borderId="58" xfId="62" applyNumberFormat="1" applyFont="1" applyFill="1" applyBorder="1" applyAlignment="1" applyProtection="1">
      <alignment/>
      <protection/>
    </xf>
    <xf numFmtId="164" fontId="10" fillId="0" borderId="28" xfId="62" applyNumberFormat="1" applyFont="1" applyFill="1" applyBorder="1" applyAlignment="1" applyProtection="1">
      <alignment/>
      <protection/>
    </xf>
    <xf numFmtId="164" fontId="10" fillId="0" borderId="22" xfId="62" applyNumberFormat="1" applyFont="1" applyFill="1" applyBorder="1" applyAlignment="1" applyProtection="1">
      <alignment/>
      <protection/>
    </xf>
    <xf numFmtId="164" fontId="10" fillId="0" borderId="21" xfId="62" applyNumberFormat="1" applyFont="1" applyFill="1" applyBorder="1" applyAlignment="1" applyProtection="1">
      <alignment/>
      <protection/>
    </xf>
    <xf numFmtId="164" fontId="10" fillId="0" borderId="23" xfId="62" applyNumberFormat="1" applyFont="1" applyFill="1" applyBorder="1" applyAlignment="1" applyProtection="1">
      <alignment/>
      <protection/>
    </xf>
    <xf numFmtId="164" fontId="9" fillId="0" borderId="59" xfId="62" applyNumberFormat="1" applyFont="1" applyFill="1" applyBorder="1" applyAlignment="1" applyProtection="1">
      <alignment/>
      <protection/>
    </xf>
    <xf numFmtId="164" fontId="10" fillId="0" borderId="60" xfId="62" applyNumberFormat="1" applyFont="1" applyFill="1" applyBorder="1" applyAlignment="1" applyProtection="1">
      <alignment/>
      <protection/>
    </xf>
    <xf numFmtId="164" fontId="10" fillId="0" borderId="61" xfId="62" applyNumberFormat="1" applyFont="1" applyFill="1" applyBorder="1" applyAlignment="1" applyProtection="1">
      <alignment/>
      <protection/>
    </xf>
    <xf numFmtId="164" fontId="10" fillId="0" borderId="59" xfId="62" applyNumberFormat="1" applyFont="1" applyFill="1" applyBorder="1" applyAlignment="1" applyProtection="1">
      <alignment/>
      <protection/>
    </xf>
    <xf numFmtId="164" fontId="10" fillId="0" borderId="62" xfId="62" applyNumberFormat="1" applyFont="1" applyFill="1" applyBorder="1" applyAlignment="1" applyProtection="1">
      <alignment/>
      <protection/>
    </xf>
    <xf numFmtId="164" fontId="10" fillId="0" borderId="63" xfId="62" applyNumberFormat="1" applyFont="1" applyFill="1" applyBorder="1" applyAlignment="1" applyProtection="1">
      <alignment/>
      <protection/>
    </xf>
    <xf numFmtId="164" fontId="10" fillId="0" borderId="64" xfId="62" applyNumberFormat="1" applyFont="1" applyFill="1" applyBorder="1" applyAlignment="1" applyProtection="1">
      <alignment/>
      <protection/>
    </xf>
    <xf numFmtId="164" fontId="10" fillId="0" borderId="20" xfId="62" applyNumberFormat="1" applyFont="1" applyFill="1" applyBorder="1" applyAlignment="1" applyProtection="1">
      <alignment/>
      <protection/>
    </xf>
    <xf numFmtId="164" fontId="10" fillId="0" borderId="38" xfId="62" applyNumberFormat="1" applyFont="1" applyFill="1" applyBorder="1" applyAlignment="1" applyProtection="1">
      <alignment/>
      <protection/>
    </xf>
    <xf numFmtId="3" fontId="9" fillId="0" borderId="31" xfId="55" applyNumberFormat="1" applyFont="1" applyBorder="1">
      <alignment/>
      <protection/>
    </xf>
    <xf numFmtId="3" fontId="10" fillId="0" borderId="41" xfId="55" applyNumberFormat="1" applyFont="1" applyBorder="1">
      <alignment/>
      <protection/>
    </xf>
    <xf numFmtId="3" fontId="10" fillId="0" borderId="48" xfId="55" applyNumberFormat="1" applyFont="1" applyBorder="1">
      <alignment/>
      <protection/>
    </xf>
    <xf numFmtId="3" fontId="10" fillId="0" borderId="31" xfId="55" applyNumberFormat="1" applyFont="1" applyBorder="1">
      <alignment/>
      <protection/>
    </xf>
    <xf numFmtId="3" fontId="10" fillId="0" borderId="40" xfId="55" applyNumberFormat="1" applyFont="1" applyBorder="1">
      <alignment/>
      <protection/>
    </xf>
    <xf numFmtId="0" fontId="10" fillId="0" borderId="38" xfId="55" applyFont="1" applyBorder="1" applyAlignment="1">
      <alignment horizontal="center"/>
      <protection/>
    </xf>
    <xf numFmtId="0" fontId="10" fillId="0" borderId="0" xfId="55" applyFont="1" applyBorder="1">
      <alignment/>
      <protection/>
    </xf>
    <xf numFmtId="164" fontId="9" fillId="0" borderId="0" xfId="62" applyNumberFormat="1" applyFont="1" applyFill="1" applyBorder="1" applyAlignment="1" applyProtection="1">
      <alignment/>
      <protection/>
    </xf>
    <xf numFmtId="164" fontId="10" fillId="0" borderId="0" xfId="62" applyNumberFormat="1" applyFont="1" applyFill="1" applyBorder="1" applyAlignment="1" applyProtection="1">
      <alignment/>
      <protection/>
    </xf>
    <xf numFmtId="164" fontId="10" fillId="0" borderId="39" xfId="62" applyNumberFormat="1" applyFont="1" applyFill="1" applyBorder="1" applyAlignment="1" applyProtection="1">
      <alignment/>
      <protection/>
    </xf>
    <xf numFmtId="3" fontId="9" fillId="0" borderId="41" xfId="55" applyNumberFormat="1" applyFont="1" applyBorder="1">
      <alignment/>
      <protection/>
    </xf>
    <xf numFmtId="3" fontId="9" fillId="0" borderId="52" xfId="55" applyNumberFormat="1" applyFont="1" applyBorder="1">
      <alignment/>
      <protection/>
    </xf>
    <xf numFmtId="3" fontId="9" fillId="0" borderId="32" xfId="55" applyNumberFormat="1" applyFont="1" applyBorder="1">
      <alignment/>
      <protection/>
    </xf>
    <xf numFmtId="3" fontId="9" fillId="0" borderId="10" xfId="55" applyNumberFormat="1" applyFont="1" applyBorder="1">
      <alignment/>
      <protection/>
    </xf>
    <xf numFmtId="3" fontId="9" fillId="0" borderId="11" xfId="55" applyNumberFormat="1" applyFont="1" applyBorder="1">
      <alignment/>
      <protection/>
    </xf>
    <xf numFmtId="3" fontId="9" fillId="0" borderId="42" xfId="55" applyNumberFormat="1" applyFont="1" applyBorder="1">
      <alignment/>
      <protection/>
    </xf>
    <xf numFmtId="3" fontId="9" fillId="0" borderId="43" xfId="55" applyNumberFormat="1" applyFont="1" applyBorder="1">
      <alignment/>
      <protection/>
    </xf>
    <xf numFmtId="3" fontId="9" fillId="0" borderId="65" xfId="55" applyNumberFormat="1" applyFont="1" applyBorder="1">
      <alignment/>
      <protection/>
    </xf>
    <xf numFmtId="3" fontId="9" fillId="0" borderId="47" xfId="55" applyNumberFormat="1" applyFont="1" applyBorder="1">
      <alignment/>
      <protection/>
    </xf>
    <xf numFmtId="3" fontId="9" fillId="0" borderId="50" xfId="55" applyNumberFormat="1" applyFont="1" applyBorder="1">
      <alignment/>
      <protection/>
    </xf>
    <xf numFmtId="3" fontId="9" fillId="0" borderId="44" xfId="55" applyNumberFormat="1" applyFont="1" applyBorder="1">
      <alignment/>
      <protection/>
    </xf>
    <xf numFmtId="3" fontId="9" fillId="0" borderId="45" xfId="55" applyNumberFormat="1" applyFont="1" applyBorder="1">
      <alignment/>
      <protection/>
    </xf>
    <xf numFmtId="0" fontId="9" fillId="0" borderId="46" xfId="55" applyFont="1" applyBorder="1" applyAlignment="1">
      <alignment horizontal="center"/>
      <protection/>
    </xf>
    <xf numFmtId="0" fontId="9" fillId="0" borderId="0" xfId="55" applyFont="1" applyBorder="1" applyAlignment="1">
      <alignment wrapText="1"/>
      <protection/>
    </xf>
    <xf numFmtId="3" fontId="9" fillId="0" borderId="0" xfId="55" applyNumberFormat="1" applyFont="1" applyBorder="1">
      <alignment/>
      <protection/>
    </xf>
    <xf numFmtId="3" fontId="9" fillId="0" borderId="39" xfId="55" applyNumberFormat="1" applyFont="1" applyBorder="1">
      <alignment/>
      <protection/>
    </xf>
    <xf numFmtId="0" fontId="10" fillId="0" borderId="46" xfId="55" applyFont="1" applyBorder="1" applyAlignment="1">
      <alignment horizontal="center"/>
      <protection/>
    </xf>
    <xf numFmtId="3" fontId="10" fillId="0" borderId="32" xfId="55" applyNumberFormat="1" applyFont="1" applyBorder="1">
      <alignment/>
      <protection/>
    </xf>
    <xf numFmtId="0" fontId="9" fillId="0" borderId="38" xfId="55" applyFont="1" applyBorder="1" applyAlignment="1">
      <alignment horizontal="center"/>
      <protection/>
    </xf>
    <xf numFmtId="0" fontId="9" fillId="0" borderId="66" xfId="55" applyFont="1" applyBorder="1" applyAlignment="1">
      <alignment wrapText="1"/>
      <protection/>
    </xf>
    <xf numFmtId="3" fontId="9" fillId="0" borderId="67" xfId="55" applyNumberFormat="1" applyFont="1" applyBorder="1">
      <alignment/>
      <protection/>
    </xf>
    <xf numFmtId="3" fontId="9" fillId="0" borderId="68" xfId="55" applyNumberFormat="1" applyFont="1" applyBorder="1">
      <alignment/>
      <protection/>
    </xf>
    <xf numFmtId="0" fontId="9" fillId="0" borderId="0" xfId="55" applyFont="1" applyBorder="1">
      <alignment/>
      <protection/>
    </xf>
    <xf numFmtId="0" fontId="10" fillId="0" borderId="20" xfId="55" applyFont="1" applyBorder="1" applyAlignment="1">
      <alignment horizontal="center"/>
      <protection/>
    </xf>
    <xf numFmtId="0" fontId="10" fillId="0" borderId="13" xfId="55" applyFont="1" applyBorder="1" applyAlignment="1">
      <alignment horizontal="center"/>
      <protection/>
    </xf>
    <xf numFmtId="0" fontId="3" fillId="0" borderId="38" xfId="55" applyFont="1" applyBorder="1">
      <alignment/>
      <protection/>
    </xf>
    <xf numFmtId="0" fontId="10" fillId="0" borderId="30" xfId="55" applyFont="1" applyBorder="1" applyAlignment="1">
      <alignment horizontal="center"/>
      <protection/>
    </xf>
    <xf numFmtId="0" fontId="3" fillId="0" borderId="48" xfId="55" applyFont="1" applyBorder="1">
      <alignment/>
      <protection/>
    </xf>
    <xf numFmtId="164" fontId="9" fillId="0" borderId="48" xfId="62" applyNumberFormat="1" applyFont="1" applyFill="1" applyBorder="1" applyAlignment="1" applyProtection="1">
      <alignment/>
      <protection/>
    </xf>
    <xf numFmtId="164" fontId="10" fillId="0" borderId="48" xfId="62" applyNumberFormat="1" applyFont="1" applyFill="1" applyBorder="1" applyAlignment="1" applyProtection="1">
      <alignment/>
      <protection/>
    </xf>
    <xf numFmtId="164" fontId="10" fillId="0" borderId="40" xfId="62" applyNumberFormat="1" applyFont="1" applyFill="1" applyBorder="1" applyAlignment="1" applyProtection="1">
      <alignment/>
      <protection/>
    </xf>
    <xf numFmtId="3" fontId="9" fillId="0" borderId="30" xfId="55" applyNumberFormat="1" applyFont="1" applyBorder="1">
      <alignment/>
      <protection/>
    </xf>
    <xf numFmtId="3" fontId="9" fillId="0" borderId="49" xfId="55" applyNumberFormat="1" applyFont="1" applyBorder="1">
      <alignment/>
      <protection/>
    </xf>
    <xf numFmtId="0" fontId="9" fillId="0" borderId="0" xfId="55" applyFont="1" applyAlignment="1">
      <alignment wrapText="1"/>
      <protection/>
    </xf>
    <xf numFmtId="0" fontId="3" fillId="0" borderId="31" xfId="55" applyFont="1" applyBorder="1">
      <alignment/>
      <protection/>
    </xf>
    <xf numFmtId="3" fontId="9" fillId="0" borderId="57" xfId="55" applyNumberFormat="1" applyFont="1" applyBorder="1">
      <alignment/>
      <protection/>
    </xf>
    <xf numFmtId="164" fontId="9" fillId="0" borderId="69" xfId="62" applyNumberFormat="1" applyFont="1" applyFill="1" applyBorder="1" applyAlignment="1" applyProtection="1">
      <alignment/>
      <protection/>
    </xf>
    <xf numFmtId="164" fontId="10" fillId="0" borderId="27" xfId="62" applyNumberFormat="1" applyFont="1" applyFill="1" applyBorder="1" applyAlignment="1" applyProtection="1">
      <alignment/>
      <protection/>
    </xf>
    <xf numFmtId="164" fontId="10" fillId="0" borderId="70" xfId="62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3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46" xfId="55" applyFont="1" applyBorder="1" applyAlignment="1">
      <alignment horizontal="left"/>
      <protection/>
    </xf>
    <xf numFmtId="0" fontId="9" fillId="0" borderId="0" xfId="55" applyFont="1" applyBorder="1" applyAlignment="1">
      <alignment horizontal="left"/>
      <protection/>
    </xf>
    <xf numFmtId="164" fontId="9" fillId="0" borderId="39" xfId="62" applyNumberFormat="1" applyFont="1" applyFill="1" applyBorder="1" applyAlignment="1" applyProtection="1">
      <alignment/>
      <protection/>
    </xf>
    <xf numFmtId="3" fontId="9" fillId="0" borderId="51" xfId="55" applyNumberFormat="1" applyFont="1" applyBorder="1">
      <alignment/>
      <protection/>
    </xf>
    <xf numFmtId="164" fontId="9" fillId="0" borderId="47" xfId="55" applyNumberFormat="1" applyFont="1" applyBorder="1" applyAlignment="1">
      <alignment vertical="center"/>
      <protection/>
    </xf>
    <xf numFmtId="164" fontId="9" fillId="0" borderId="43" xfId="55" applyNumberFormat="1" applyFont="1" applyBorder="1" applyAlignment="1">
      <alignment vertical="center"/>
      <protection/>
    </xf>
    <xf numFmtId="164" fontId="9" fillId="0" borderId="49" xfId="55" applyNumberFormat="1" applyFont="1" applyBorder="1" applyAlignment="1">
      <alignment vertical="center"/>
      <protection/>
    </xf>
    <xf numFmtId="164" fontId="9" fillId="0" borderId="50" xfId="55" applyNumberFormat="1" applyFont="1" applyBorder="1" applyAlignment="1">
      <alignment vertical="center"/>
      <protection/>
    </xf>
    <xf numFmtId="164" fontId="9" fillId="0" borderId="42" xfId="55" applyNumberFormat="1" applyFont="1" applyBorder="1" applyAlignment="1">
      <alignment vertical="center"/>
      <protection/>
    </xf>
    <xf numFmtId="0" fontId="9" fillId="0" borderId="0" xfId="55" applyFont="1" applyAlignment="1">
      <alignment vertical="center"/>
      <protection/>
    </xf>
    <xf numFmtId="0" fontId="10" fillId="24" borderId="49" xfId="55" applyFont="1" applyFill="1" applyBorder="1">
      <alignment/>
      <protection/>
    </xf>
    <xf numFmtId="3" fontId="10" fillId="24" borderId="49" xfId="55" applyNumberFormat="1" applyFont="1" applyFill="1" applyBorder="1">
      <alignment/>
      <protection/>
    </xf>
    <xf numFmtId="3" fontId="10" fillId="24" borderId="42" xfId="55" applyNumberFormat="1" applyFont="1" applyFill="1" applyBorder="1">
      <alignment/>
      <protection/>
    </xf>
    <xf numFmtId="0" fontId="10" fillId="0" borderId="0" xfId="55" applyFont="1" applyAlignment="1">
      <alignment vertical="center"/>
      <protection/>
    </xf>
    <xf numFmtId="0" fontId="3" fillId="24" borderId="0" xfId="55" applyFont="1" applyFill="1">
      <alignment/>
      <protection/>
    </xf>
    <xf numFmtId="3" fontId="3" fillId="24" borderId="0" xfId="55" applyNumberFormat="1" applyFont="1" applyFill="1">
      <alignment/>
      <protection/>
    </xf>
    <xf numFmtId="3" fontId="0" fillId="24" borderId="0" xfId="0" applyNumberFormat="1" applyFill="1" applyAlignment="1">
      <alignment/>
    </xf>
    <xf numFmtId="3" fontId="3" fillId="24" borderId="0" xfId="55" applyNumberFormat="1" applyFont="1" applyFill="1" applyBorder="1">
      <alignment/>
      <protection/>
    </xf>
    <xf numFmtId="0" fontId="3" fillId="24" borderId="0" xfId="55" applyFont="1" applyFill="1" applyBorder="1">
      <alignment/>
      <protection/>
    </xf>
    <xf numFmtId="0" fontId="5" fillId="24" borderId="0" xfId="55" applyFont="1" applyFill="1" applyAlignment="1">
      <alignment horizontal="center" vertical="center" wrapText="1"/>
      <protection/>
    </xf>
    <xf numFmtId="0" fontId="5" fillId="24" borderId="0" xfId="55" applyFont="1" applyFill="1">
      <alignment/>
      <protection/>
    </xf>
    <xf numFmtId="0" fontId="3" fillId="24" borderId="24" xfId="55" applyFont="1" applyFill="1" applyBorder="1">
      <alignment/>
      <protection/>
    </xf>
    <xf numFmtId="3" fontId="5" fillId="24" borderId="46" xfId="55" applyNumberFormat="1" applyFont="1" applyFill="1" applyBorder="1">
      <alignment/>
      <protection/>
    </xf>
    <xf numFmtId="3" fontId="3" fillId="24" borderId="33" xfId="55" applyNumberFormat="1" applyFont="1" applyFill="1" applyBorder="1">
      <alignment/>
      <protection/>
    </xf>
    <xf numFmtId="3" fontId="3" fillId="24" borderId="14" xfId="55" applyNumberFormat="1" applyFont="1" applyFill="1" applyBorder="1">
      <alignment/>
      <protection/>
    </xf>
    <xf numFmtId="3" fontId="3" fillId="24" borderId="71" xfId="55" applyNumberFormat="1" applyFont="1" applyFill="1" applyBorder="1">
      <alignment/>
      <protection/>
    </xf>
    <xf numFmtId="3" fontId="3" fillId="24" borderId="16" xfId="55" applyNumberFormat="1" applyFont="1" applyFill="1" applyBorder="1">
      <alignment/>
      <protection/>
    </xf>
    <xf numFmtId="3" fontId="3" fillId="24" borderId="53" xfId="55" applyNumberFormat="1" applyFont="1" applyFill="1" applyBorder="1">
      <alignment/>
      <protection/>
    </xf>
    <xf numFmtId="3" fontId="3" fillId="24" borderId="36" xfId="55" applyNumberFormat="1" applyFont="1" applyFill="1" applyBorder="1">
      <alignment/>
      <protection/>
    </xf>
    <xf numFmtId="3" fontId="3" fillId="24" borderId="37" xfId="55" applyNumberFormat="1" applyFont="1" applyFill="1" applyBorder="1">
      <alignment/>
      <protection/>
    </xf>
    <xf numFmtId="0" fontId="3" fillId="24" borderId="26" xfId="55" applyFont="1" applyFill="1" applyBorder="1">
      <alignment/>
      <protection/>
    </xf>
    <xf numFmtId="3" fontId="5" fillId="24" borderId="12" xfId="55" applyNumberFormat="1" applyFont="1" applyFill="1" applyBorder="1">
      <alignment/>
      <protection/>
    </xf>
    <xf numFmtId="3" fontId="3" fillId="24" borderId="12" xfId="55" applyNumberFormat="1" applyFont="1" applyFill="1" applyBorder="1">
      <alignment/>
      <protection/>
    </xf>
    <xf numFmtId="3" fontId="3" fillId="24" borderId="17" xfId="55" applyNumberFormat="1" applyFont="1" applyFill="1" applyBorder="1">
      <alignment/>
      <protection/>
    </xf>
    <xf numFmtId="3" fontId="3" fillId="24" borderId="72" xfId="55" applyNumberFormat="1" applyFont="1" applyFill="1" applyBorder="1">
      <alignment/>
      <protection/>
    </xf>
    <xf numFmtId="3" fontId="3" fillId="24" borderId="19" xfId="55" applyNumberFormat="1" applyFont="1" applyFill="1" applyBorder="1">
      <alignment/>
      <protection/>
    </xf>
    <xf numFmtId="3" fontId="3" fillId="24" borderId="27" xfId="55" applyNumberFormat="1" applyFont="1" applyFill="1" applyBorder="1">
      <alignment/>
      <protection/>
    </xf>
    <xf numFmtId="3" fontId="3" fillId="24" borderId="18" xfId="55" applyNumberFormat="1" applyFont="1" applyFill="1" applyBorder="1">
      <alignment/>
      <protection/>
    </xf>
    <xf numFmtId="164" fontId="3" fillId="24" borderId="21" xfId="62" applyNumberFormat="1" applyFont="1" applyFill="1" applyBorder="1" applyAlignment="1" applyProtection="1">
      <alignment/>
      <protection/>
    </xf>
    <xf numFmtId="164" fontId="3" fillId="24" borderId="73" xfId="62" applyNumberFormat="1" applyFont="1" applyFill="1" applyBorder="1" applyAlignment="1" applyProtection="1">
      <alignment/>
      <protection/>
    </xf>
    <xf numFmtId="164" fontId="3" fillId="24" borderId="23" xfId="62" applyNumberFormat="1" applyFont="1" applyFill="1" applyBorder="1" applyAlignment="1" applyProtection="1">
      <alignment/>
      <protection/>
    </xf>
    <xf numFmtId="164" fontId="3" fillId="24" borderId="29" xfId="62" applyNumberFormat="1" applyFont="1" applyFill="1" applyBorder="1" applyAlignment="1" applyProtection="1">
      <alignment/>
      <protection/>
    </xf>
    <xf numFmtId="164" fontId="3" fillId="24" borderId="22" xfId="62" applyNumberFormat="1" applyFont="1" applyFill="1" applyBorder="1" applyAlignment="1" applyProtection="1">
      <alignment/>
      <protection/>
    </xf>
    <xf numFmtId="164" fontId="5" fillId="24" borderId="51" xfId="62" applyNumberFormat="1" applyFont="1" applyFill="1" applyBorder="1" applyAlignment="1" applyProtection="1">
      <alignment/>
      <protection/>
    </xf>
    <xf numFmtId="164" fontId="3" fillId="24" borderId="20" xfId="62" applyNumberFormat="1" applyFont="1" applyFill="1" applyBorder="1" applyAlignment="1" applyProtection="1">
      <alignment/>
      <protection/>
    </xf>
    <xf numFmtId="0" fontId="10" fillId="24" borderId="46" xfId="55" applyFont="1" applyFill="1" applyBorder="1" applyAlignment="1">
      <alignment horizontal="center"/>
      <protection/>
    </xf>
    <xf numFmtId="0" fontId="9" fillId="24" borderId="0" xfId="55" applyFont="1" applyFill="1">
      <alignment/>
      <protection/>
    </xf>
    <xf numFmtId="3" fontId="3" fillId="24" borderId="55" xfId="55" applyNumberFormat="1" applyFont="1" applyFill="1" applyBorder="1">
      <alignment/>
      <protection/>
    </xf>
    <xf numFmtId="3" fontId="3" fillId="24" borderId="56" xfId="55" applyNumberFormat="1" applyFont="1" applyFill="1" applyBorder="1">
      <alignment/>
      <protection/>
    </xf>
    <xf numFmtId="3" fontId="3" fillId="24" borderId="74" xfId="55" applyNumberFormat="1" applyFont="1" applyFill="1" applyBorder="1">
      <alignment/>
      <protection/>
    </xf>
    <xf numFmtId="0" fontId="10" fillId="24" borderId="28" xfId="55" applyFont="1" applyFill="1" applyBorder="1" applyAlignment="1">
      <alignment horizontal="left" vertical="center" wrapText="1"/>
      <protection/>
    </xf>
    <xf numFmtId="164" fontId="3" fillId="24" borderId="69" xfId="62" applyNumberFormat="1" applyFont="1" applyFill="1" applyBorder="1" applyAlignment="1" applyProtection="1">
      <alignment/>
      <protection/>
    </xf>
    <xf numFmtId="3" fontId="10" fillId="24" borderId="53" xfId="55" applyNumberFormat="1" applyFont="1" applyFill="1" applyBorder="1">
      <alignment/>
      <protection/>
    </xf>
    <xf numFmtId="3" fontId="10" fillId="24" borderId="55" xfId="55" applyNumberFormat="1" applyFont="1" applyFill="1" applyBorder="1">
      <alignment/>
      <protection/>
    </xf>
    <xf numFmtId="0" fontId="10" fillId="24" borderId="75" xfId="55" applyFont="1" applyFill="1" applyBorder="1" applyAlignment="1">
      <alignment horizontal="center"/>
      <protection/>
    </xf>
    <xf numFmtId="0" fontId="10" fillId="24" borderId="0" xfId="55" applyFont="1" applyFill="1">
      <alignment/>
      <protection/>
    </xf>
    <xf numFmtId="3" fontId="10" fillId="24" borderId="36" xfId="55" applyNumberFormat="1" applyFont="1" applyFill="1" applyBorder="1">
      <alignment/>
      <protection/>
    </xf>
    <xf numFmtId="3" fontId="10" fillId="24" borderId="37" xfId="55" applyNumberFormat="1" applyFont="1" applyFill="1" applyBorder="1">
      <alignment/>
      <protection/>
    </xf>
    <xf numFmtId="3" fontId="10" fillId="24" borderId="27" xfId="55" applyNumberFormat="1" applyFont="1" applyFill="1" applyBorder="1">
      <alignment/>
      <protection/>
    </xf>
    <xf numFmtId="3" fontId="10" fillId="24" borderId="18" xfId="55" applyNumberFormat="1" applyFont="1" applyFill="1" applyBorder="1">
      <alignment/>
      <protection/>
    </xf>
    <xf numFmtId="3" fontId="10" fillId="24" borderId="19" xfId="55" applyNumberFormat="1" applyFont="1" applyFill="1" applyBorder="1">
      <alignment/>
      <protection/>
    </xf>
    <xf numFmtId="0" fontId="10" fillId="24" borderId="0" xfId="55" applyFont="1" applyFill="1" applyBorder="1">
      <alignment/>
      <protection/>
    </xf>
    <xf numFmtId="0" fontId="10" fillId="24" borderId="0" xfId="55" applyFont="1" applyFill="1" applyBorder="1" applyAlignment="1">
      <alignment vertical="center"/>
      <protection/>
    </xf>
    <xf numFmtId="0" fontId="10" fillId="24" borderId="0" xfId="55" applyFont="1" applyFill="1" applyAlignment="1">
      <alignment vertical="center"/>
      <protection/>
    </xf>
    <xf numFmtId="0" fontId="10" fillId="24" borderId="0" xfId="55" applyFont="1" applyFill="1" applyAlignment="1">
      <alignment horizontal="center" vertical="center"/>
      <protection/>
    </xf>
    <xf numFmtId="3" fontId="9" fillId="24" borderId="0" xfId="55" applyNumberFormat="1" applyFont="1" applyFill="1" applyAlignment="1">
      <alignment horizontal="center" vertical="center"/>
      <protection/>
    </xf>
    <xf numFmtId="3" fontId="10" fillId="24" borderId="0" xfId="55" applyNumberFormat="1" applyFont="1" applyFill="1" applyAlignment="1">
      <alignment horizontal="center" vertical="center"/>
      <protection/>
    </xf>
    <xf numFmtId="0" fontId="10" fillId="24" borderId="0" xfId="55" applyFont="1" applyFill="1" applyBorder="1" applyAlignment="1">
      <alignment horizontal="center" vertical="center"/>
      <protection/>
    </xf>
    <xf numFmtId="0" fontId="10" fillId="24" borderId="0" xfId="55" applyFont="1" applyFill="1" applyBorder="1" applyAlignment="1">
      <alignment horizontal="center" vertical="center" wrapText="1"/>
      <protection/>
    </xf>
    <xf numFmtId="0" fontId="10" fillId="24" borderId="0" xfId="55" applyFont="1" applyFill="1" applyAlignment="1">
      <alignment horizontal="center" vertical="center" wrapText="1"/>
      <protection/>
    </xf>
    <xf numFmtId="0" fontId="5" fillId="25" borderId="75" xfId="55" applyFont="1" applyFill="1" applyBorder="1" applyAlignment="1">
      <alignment horizontal="center" vertical="center" textRotation="90" wrapText="1"/>
      <protection/>
    </xf>
    <xf numFmtId="3" fontId="9" fillId="26" borderId="25" xfId="55" applyNumberFormat="1" applyFont="1" applyFill="1" applyBorder="1" applyAlignment="1">
      <alignment horizontal="center" vertical="center" textRotation="90" wrapText="1"/>
      <protection/>
    </xf>
    <xf numFmtId="3" fontId="9" fillId="26" borderId="76" xfId="55" applyNumberFormat="1" applyFont="1" applyFill="1" applyBorder="1" applyAlignment="1">
      <alignment horizontal="center" vertical="center" textRotation="90" wrapText="1"/>
      <protection/>
    </xf>
    <xf numFmtId="3" fontId="9" fillId="26" borderId="75" xfId="55" applyNumberFormat="1" applyFont="1" applyFill="1" applyBorder="1" applyAlignment="1">
      <alignment horizontal="center" vertical="center" textRotation="90" wrapText="1"/>
      <protection/>
    </xf>
    <xf numFmtId="3" fontId="9" fillId="27" borderId="77" xfId="55" applyNumberFormat="1" applyFont="1" applyFill="1" applyBorder="1" applyAlignment="1">
      <alignment horizontal="center" vertical="center" textRotation="90" wrapText="1"/>
      <protection/>
    </xf>
    <xf numFmtId="3" fontId="9" fillId="27" borderId="25" xfId="55" applyNumberFormat="1" applyFont="1" applyFill="1" applyBorder="1" applyAlignment="1">
      <alignment horizontal="center" vertical="center" textRotation="90" wrapText="1"/>
      <protection/>
    </xf>
    <xf numFmtId="3" fontId="9" fillId="27" borderId="78" xfId="55" applyNumberFormat="1" applyFont="1" applyFill="1" applyBorder="1" applyAlignment="1">
      <alignment horizontal="center" vertical="center" textRotation="90" wrapText="1"/>
      <protection/>
    </xf>
    <xf numFmtId="3" fontId="9" fillId="27" borderId="79" xfId="55" applyNumberFormat="1" applyFont="1" applyFill="1" applyBorder="1" applyAlignment="1">
      <alignment horizontal="center" vertical="center" textRotation="90" wrapText="1"/>
      <protection/>
    </xf>
    <xf numFmtId="3" fontId="9" fillId="26" borderId="78" xfId="55" applyNumberFormat="1" applyFont="1" applyFill="1" applyBorder="1" applyAlignment="1">
      <alignment horizontal="center" vertical="center" textRotation="90" wrapText="1"/>
      <protection/>
    </xf>
    <xf numFmtId="3" fontId="9" fillId="26" borderId="79" xfId="55" applyNumberFormat="1" applyFont="1" applyFill="1" applyBorder="1" applyAlignment="1">
      <alignment horizontal="center" vertical="center" textRotation="90" wrapText="1"/>
      <protection/>
    </xf>
    <xf numFmtId="0" fontId="10" fillId="24" borderId="80" xfId="55" applyFont="1" applyFill="1" applyBorder="1" applyAlignment="1">
      <alignment horizontal="center"/>
      <protection/>
    </xf>
    <xf numFmtId="3" fontId="9" fillId="24" borderId="24" xfId="55" applyNumberFormat="1" applyFont="1" applyFill="1" applyBorder="1">
      <alignment/>
      <protection/>
    </xf>
    <xf numFmtId="3" fontId="10" fillId="24" borderId="14" xfId="55" applyNumberFormat="1" applyFont="1" applyFill="1" applyBorder="1">
      <alignment/>
      <protection/>
    </xf>
    <xf numFmtId="3" fontId="10" fillId="24" borderId="15" xfId="55" applyNumberFormat="1" applyFont="1" applyFill="1" applyBorder="1">
      <alignment/>
      <protection/>
    </xf>
    <xf numFmtId="3" fontId="10" fillId="24" borderId="16" xfId="55" applyNumberFormat="1" applyFont="1" applyFill="1" applyBorder="1">
      <alignment/>
      <protection/>
    </xf>
    <xf numFmtId="3" fontId="9" fillId="24" borderId="26" xfId="55" applyNumberFormat="1" applyFont="1" applyFill="1" applyBorder="1">
      <alignment/>
      <protection/>
    </xf>
    <xf numFmtId="3" fontId="10" fillId="24" borderId="35" xfId="55" applyNumberFormat="1" applyFont="1" applyFill="1" applyBorder="1">
      <alignment/>
      <protection/>
    </xf>
    <xf numFmtId="164" fontId="5" fillId="24" borderId="28" xfId="62" applyNumberFormat="1" applyFont="1" applyFill="1" applyBorder="1" applyAlignment="1" applyProtection="1">
      <alignment/>
      <protection/>
    </xf>
    <xf numFmtId="164" fontId="3" fillId="0" borderId="45" xfId="62" applyNumberFormat="1" applyFont="1" applyFill="1" applyBorder="1" applyAlignment="1" applyProtection="1">
      <alignment/>
      <protection/>
    </xf>
    <xf numFmtId="0" fontId="9" fillId="24" borderId="46" xfId="55" applyFont="1" applyFill="1" applyBorder="1" applyAlignment="1">
      <alignment horizontal="left"/>
      <protection/>
    </xf>
    <xf numFmtId="3" fontId="10" fillId="24" borderId="81" xfId="55" applyNumberFormat="1" applyFont="1" applyFill="1" applyBorder="1">
      <alignment/>
      <protection/>
    </xf>
    <xf numFmtId="3" fontId="10" fillId="24" borderId="82" xfId="55" applyNumberFormat="1" applyFont="1" applyFill="1" applyBorder="1">
      <alignment/>
      <protection/>
    </xf>
    <xf numFmtId="164" fontId="3" fillId="24" borderId="58" xfId="62" applyNumberFormat="1" applyFont="1" applyFill="1" applyBorder="1" applyAlignment="1" applyProtection="1">
      <alignment/>
      <protection/>
    </xf>
    <xf numFmtId="164" fontId="5" fillId="24" borderId="0" xfId="62" applyNumberFormat="1" applyFont="1" applyFill="1" applyBorder="1" applyAlignment="1" applyProtection="1">
      <alignment/>
      <protection/>
    </xf>
    <xf numFmtId="1" fontId="10" fillId="24" borderId="83" xfId="55" applyNumberFormat="1" applyFont="1" applyFill="1" applyBorder="1" applyAlignment="1">
      <alignment horizontal="center"/>
      <protection/>
    </xf>
    <xf numFmtId="1" fontId="10" fillId="24" borderId="46" xfId="55" applyNumberFormat="1" applyFont="1" applyFill="1" applyBorder="1" applyAlignment="1">
      <alignment horizontal="center"/>
      <protection/>
    </xf>
    <xf numFmtId="3" fontId="10" fillId="24" borderId="17" xfId="55" applyNumberFormat="1" applyFont="1" applyFill="1" applyBorder="1">
      <alignment/>
      <protection/>
    </xf>
    <xf numFmtId="0" fontId="10" fillId="0" borderId="0" xfId="55" applyFont="1" applyFill="1">
      <alignment/>
      <protection/>
    </xf>
    <xf numFmtId="3" fontId="10" fillId="24" borderId="70" xfId="55" applyNumberFormat="1" applyFont="1" applyFill="1" applyBorder="1">
      <alignment/>
      <protection/>
    </xf>
    <xf numFmtId="3" fontId="9" fillId="24" borderId="12" xfId="55" applyNumberFormat="1" applyFont="1" applyFill="1" applyBorder="1">
      <alignment/>
      <protection/>
    </xf>
    <xf numFmtId="0" fontId="10" fillId="0" borderId="0" xfId="55" applyFont="1" applyFill="1" applyBorder="1">
      <alignment/>
      <protection/>
    </xf>
    <xf numFmtId="0" fontId="9" fillId="0" borderId="0" xfId="55" applyFont="1" applyFill="1">
      <alignment/>
      <protection/>
    </xf>
    <xf numFmtId="3" fontId="9" fillId="24" borderId="0" xfId="55" applyNumberFormat="1" applyFont="1" applyFill="1" applyBorder="1">
      <alignment/>
      <protection/>
    </xf>
    <xf numFmtId="3" fontId="5" fillId="24" borderId="0" xfId="55" applyNumberFormat="1" applyFont="1" applyFill="1">
      <alignment/>
      <protection/>
    </xf>
    <xf numFmtId="0" fontId="9" fillId="24" borderId="0" xfId="55" applyFont="1" applyFill="1" applyBorder="1" applyAlignment="1">
      <alignment horizontal="left" vertical="center" wrapText="1"/>
      <protection/>
    </xf>
    <xf numFmtId="3" fontId="5" fillId="24" borderId="0" xfId="55" applyNumberFormat="1" applyFont="1" applyFill="1" applyBorder="1">
      <alignment/>
      <protection/>
    </xf>
    <xf numFmtId="0" fontId="5" fillId="24" borderId="0" xfId="55" applyFont="1" applyFill="1" applyBorder="1">
      <alignment/>
      <protection/>
    </xf>
    <xf numFmtId="3" fontId="9" fillId="24" borderId="0" xfId="55" applyNumberFormat="1" applyFont="1" applyFill="1" applyBorder="1" applyAlignment="1">
      <alignment horizontal="center" vertical="center"/>
      <protection/>
    </xf>
    <xf numFmtId="3" fontId="10" fillId="24" borderId="0" xfId="55" applyNumberFormat="1" applyFont="1" applyFill="1" applyBorder="1" applyAlignment="1">
      <alignment horizontal="center" vertical="center"/>
      <protection/>
    </xf>
    <xf numFmtId="3" fontId="12" fillId="24" borderId="35" xfId="55" applyNumberFormat="1" applyFont="1" applyFill="1" applyBorder="1">
      <alignment/>
      <protection/>
    </xf>
    <xf numFmtId="3" fontId="12" fillId="24" borderId="36" xfId="55" applyNumberFormat="1" applyFont="1" applyFill="1" applyBorder="1">
      <alignment/>
      <protection/>
    </xf>
    <xf numFmtId="3" fontId="12" fillId="24" borderId="82" xfId="55" applyNumberFormat="1" applyFont="1" applyFill="1" applyBorder="1">
      <alignment/>
      <protection/>
    </xf>
    <xf numFmtId="3" fontId="10" fillId="0" borderId="17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164" fontId="3" fillId="0" borderId="68" xfId="62" applyNumberFormat="1" applyFont="1" applyFill="1" applyBorder="1" applyAlignment="1" applyProtection="1">
      <alignment/>
      <protection/>
    </xf>
    <xf numFmtId="3" fontId="9" fillId="0" borderId="15" xfId="55" applyNumberFormat="1" applyFont="1" applyFill="1" applyBorder="1">
      <alignment/>
      <protection/>
    </xf>
    <xf numFmtId="3" fontId="9" fillId="0" borderId="12" xfId="55" applyNumberFormat="1" applyFont="1" applyFill="1" applyBorder="1">
      <alignment/>
      <protection/>
    </xf>
    <xf numFmtId="3" fontId="9" fillId="0" borderId="55" xfId="55" applyNumberFormat="1" applyFont="1" applyFill="1" applyBorder="1">
      <alignment/>
      <protection/>
    </xf>
    <xf numFmtId="3" fontId="9" fillId="0" borderId="18" xfId="55" applyNumberFormat="1" applyFont="1" applyFill="1" applyBorder="1">
      <alignment/>
      <protection/>
    </xf>
    <xf numFmtId="3" fontId="9" fillId="0" borderId="27" xfId="55" applyNumberFormat="1" applyFont="1" applyFill="1" applyBorder="1">
      <alignment/>
      <protection/>
    </xf>
    <xf numFmtId="3" fontId="10" fillId="0" borderId="19" xfId="55" applyNumberFormat="1" applyFont="1" applyFill="1" applyBorder="1">
      <alignment/>
      <protection/>
    </xf>
    <xf numFmtId="1" fontId="10" fillId="0" borderId="46" xfId="55" applyNumberFormat="1" applyFont="1" applyFill="1" applyBorder="1" applyAlignment="1">
      <alignment horizontal="center"/>
      <protection/>
    </xf>
    <xf numFmtId="0" fontId="3" fillId="0" borderId="24" xfId="55" applyFont="1" applyFill="1" applyBorder="1">
      <alignment/>
      <protection/>
    </xf>
    <xf numFmtId="3" fontId="9" fillId="0" borderId="13" xfId="55" applyNumberFormat="1" applyFont="1" applyFill="1" applyBorder="1">
      <alignment/>
      <protection/>
    </xf>
    <xf numFmtId="3" fontId="10" fillId="0" borderId="55" xfId="55" applyNumberFormat="1" applyFont="1" applyFill="1" applyBorder="1">
      <alignment/>
      <protection/>
    </xf>
    <xf numFmtId="3" fontId="10" fillId="0" borderId="15" xfId="55" applyNumberFormat="1" applyFont="1" applyFill="1" applyBorder="1">
      <alignment/>
      <protection/>
    </xf>
    <xf numFmtId="3" fontId="10" fillId="0" borderId="16" xfId="55" applyNumberFormat="1" applyFont="1" applyFill="1" applyBorder="1">
      <alignment/>
      <protection/>
    </xf>
    <xf numFmtId="3" fontId="10" fillId="0" borderId="14" xfId="55" applyNumberFormat="1" applyFont="1" applyFill="1" applyBorder="1">
      <alignment/>
      <protection/>
    </xf>
    <xf numFmtId="0" fontId="3" fillId="0" borderId="26" xfId="55" applyFont="1" applyFill="1" applyBorder="1">
      <alignment/>
      <protection/>
    </xf>
    <xf numFmtId="3" fontId="10" fillId="0" borderId="19" xfId="0" applyNumberFormat="1" applyFont="1" applyFill="1" applyBorder="1" applyAlignment="1">
      <alignment/>
    </xf>
    <xf numFmtId="3" fontId="10" fillId="0" borderId="53" xfId="55" applyNumberFormat="1" applyFont="1" applyFill="1" applyBorder="1">
      <alignment/>
      <protection/>
    </xf>
    <xf numFmtId="3" fontId="10" fillId="0" borderId="36" xfId="55" applyNumberFormat="1" applyFont="1" applyFill="1" applyBorder="1">
      <alignment/>
      <protection/>
    </xf>
    <xf numFmtId="3" fontId="10" fillId="0" borderId="37" xfId="55" applyNumberFormat="1" applyFont="1" applyFill="1" applyBorder="1">
      <alignment/>
      <protection/>
    </xf>
    <xf numFmtId="3" fontId="10" fillId="0" borderId="17" xfId="55" applyNumberFormat="1" applyFont="1" applyFill="1" applyBorder="1">
      <alignment/>
      <protection/>
    </xf>
    <xf numFmtId="3" fontId="10" fillId="0" borderId="18" xfId="55" applyNumberFormat="1" applyFont="1" applyFill="1" applyBorder="1">
      <alignment/>
      <protection/>
    </xf>
    <xf numFmtId="0" fontId="10" fillId="0" borderId="28" xfId="55" applyFont="1" applyFill="1" applyBorder="1" applyAlignment="1">
      <alignment horizontal="left" vertical="center" wrapText="1"/>
      <protection/>
    </xf>
    <xf numFmtId="164" fontId="3" fillId="0" borderId="69" xfId="62" applyNumberFormat="1" applyFont="1" applyFill="1" applyBorder="1" applyAlignment="1" applyProtection="1">
      <alignment/>
      <protection/>
    </xf>
    <xf numFmtId="3" fontId="10" fillId="0" borderId="27" xfId="55" applyNumberFormat="1" applyFont="1" applyFill="1" applyBorder="1">
      <alignment/>
      <protection/>
    </xf>
    <xf numFmtId="0" fontId="10" fillId="0" borderId="59" xfId="55" applyFont="1" applyFill="1" applyBorder="1" applyAlignment="1">
      <alignment horizontal="left" vertical="center" wrapText="1"/>
      <protection/>
    </xf>
    <xf numFmtId="164" fontId="3" fillId="0" borderId="62" xfId="62" applyNumberFormat="1" applyFont="1" applyFill="1" applyBorder="1" applyAlignment="1" applyProtection="1">
      <alignment/>
      <protection/>
    </xf>
    <xf numFmtId="164" fontId="3" fillId="0" borderId="63" xfId="62" applyNumberFormat="1" applyFont="1" applyFill="1" applyBorder="1" applyAlignment="1" applyProtection="1">
      <alignment/>
      <protection/>
    </xf>
    <xf numFmtId="164" fontId="3" fillId="0" borderId="64" xfId="62" applyNumberFormat="1" applyFont="1" applyFill="1" applyBorder="1" applyAlignment="1" applyProtection="1">
      <alignment/>
      <protection/>
    </xf>
    <xf numFmtId="164" fontId="3" fillId="0" borderId="60" xfId="62" applyNumberFormat="1" applyFont="1" applyFill="1" applyBorder="1" applyAlignment="1" applyProtection="1">
      <alignment/>
      <protection/>
    </xf>
    <xf numFmtId="164" fontId="3" fillId="0" borderId="84" xfId="62" applyNumberFormat="1" applyFont="1" applyFill="1" applyBorder="1" applyAlignment="1" applyProtection="1">
      <alignment/>
      <protection/>
    </xf>
    <xf numFmtId="0" fontId="3" fillId="0" borderId="34" xfId="55" applyFont="1" applyFill="1" applyBorder="1">
      <alignment/>
      <protection/>
    </xf>
    <xf numFmtId="3" fontId="9" fillId="0" borderId="33" xfId="55" applyNumberFormat="1" applyFont="1" applyFill="1" applyBorder="1">
      <alignment/>
      <protection/>
    </xf>
    <xf numFmtId="3" fontId="10" fillId="0" borderId="36" xfId="0" applyNumberFormat="1" applyFont="1" applyFill="1" applyBorder="1" applyAlignment="1">
      <alignment/>
    </xf>
    <xf numFmtId="3" fontId="10" fillId="0" borderId="35" xfId="55" applyNumberFormat="1" applyFont="1" applyFill="1" applyBorder="1">
      <alignment/>
      <protection/>
    </xf>
    <xf numFmtId="3" fontId="5" fillId="0" borderId="46" xfId="55" applyNumberFormat="1" applyFont="1" applyFill="1" applyBorder="1">
      <alignment/>
      <protection/>
    </xf>
    <xf numFmtId="3" fontId="3" fillId="0" borderId="33" xfId="55" applyNumberFormat="1" applyFont="1" applyFill="1" applyBorder="1">
      <alignment/>
      <protection/>
    </xf>
    <xf numFmtId="3" fontId="3" fillId="0" borderId="14" xfId="55" applyNumberFormat="1" applyFont="1" applyFill="1" applyBorder="1">
      <alignment/>
      <protection/>
    </xf>
    <xf numFmtId="3" fontId="3" fillId="0" borderId="15" xfId="55" applyNumberFormat="1" applyFont="1" applyFill="1" applyBorder="1">
      <alignment/>
      <protection/>
    </xf>
    <xf numFmtId="3" fontId="3" fillId="0" borderId="56" xfId="55" applyNumberFormat="1" applyFont="1" applyFill="1" applyBorder="1">
      <alignment/>
      <protection/>
    </xf>
    <xf numFmtId="3" fontId="3" fillId="0" borderId="53" xfId="55" applyNumberFormat="1" applyFont="1" applyFill="1" applyBorder="1">
      <alignment/>
      <protection/>
    </xf>
    <xf numFmtId="3" fontId="3" fillId="0" borderId="36" xfId="55" applyNumberFormat="1" applyFont="1" applyFill="1" applyBorder="1">
      <alignment/>
      <protection/>
    </xf>
    <xf numFmtId="3" fontId="3" fillId="0" borderId="37" xfId="55" applyNumberFormat="1" applyFont="1" applyFill="1" applyBorder="1">
      <alignment/>
      <protection/>
    </xf>
    <xf numFmtId="3" fontId="5" fillId="0" borderId="12" xfId="55" applyNumberFormat="1" applyFont="1" applyFill="1" applyBorder="1">
      <alignment/>
      <protection/>
    </xf>
    <xf numFmtId="3" fontId="3" fillId="0" borderId="12" xfId="55" applyNumberFormat="1" applyFont="1" applyFill="1" applyBorder="1">
      <alignment/>
      <protection/>
    </xf>
    <xf numFmtId="3" fontId="3" fillId="0" borderId="17" xfId="55" applyNumberFormat="1" applyFont="1" applyFill="1" applyBorder="1">
      <alignment/>
      <protection/>
    </xf>
    <xf numFmtId="3" fontId="3" fillId="0" borderId="27" xfId="55" applyNumberFormat="1" applyFont="1" applyFill="1" applyBorder="1">
      <alignment/>
      <protection/>
    </xf>
    <xf numFmtId="3" fontId="3" fillId="0" borderId="74" xfId="55" applyNumberFormat="1" applyFont="1" applyFill="1" applyBorder="1">
      <alignment/>
      <protection/>
    </xf>
    <xf numFmtId="3" fontId="3" fillId="0" borderId="18" xfId="55" applyNumberFormat="1" applyFont="1" applyFill="1" applyBorder="1">
      <alignment/>
      <protection/>
    </xf>
    <xf numFmtId="3" fontId="3" fillId="0" borderId="19" xfId="55" applyNumberFormat="1" applyFont="1" applyFill="1" applyBorder="1">
      <alignment/>
      <protection/>
    </xf>
    <xf numFmtId="164" fontId="3" fillId="0" borderId="73" xfId="62" applyNumberFormat="1" applyFont="1" applyFill="1" applyBorder="1" applyAlignment="1" applyProtection="1">
      <alignment/>
      <protection/>
    </xf>
    <xf numFmtId="3" fontId="3" fillId="0" borderId="55" xfId="55" applyNumberFormat="1" applyFont="1" applyFill="1" applyBorder="1">
      <alignment/>
      <protection/>
    </xf>
    <xf numFmtId="3" fontId="3" fillId="0" borderId="57" xfId="55" applyNumberFormat="1" applyFont="1" applyFill="1" applyBorder="1">
      <alignment/>
      <protection/>
    </xf>
    <xf numFmtId="3" fontId="3" fillId="0" borderId="13" xfId="55" applyNumberFormat="1" applyFont="1" applyFill="1" applyBorder="1">
      <alignment/>
      <protection/>
    </xf>
    <xf numFmtId="3" fontId="3" fillId="0" borderId="16" xfId="55" applyNumberFormat="1" applyFont="1" applyFill="1" applyBorder="1">
      <alignment/>
      <protection/>
    </xf>
    <xf numFmtId="164" fontId="5" fillId="0" borderId="46" xfId="62" applyNumberFormat="1" applyFont="1" applyFill="1" applyBorder="1" applyAlignment="1" applyProtection="1">
      <alignment/>
      <protection/>
    </xf>
    <xf numFmtId="164" fontId="3" fillId="0" borderId="38" xfId="62" applyNumberFormat="1" applyFont="1" applyFill="1" applyBorder="1" applyAlignment="1" applyProtection="1">
      <alignment/>
      <protection/>
    </xf>
    <xf numFmtId="3" fontId="9" fillId="0" borderId="83" xfId="55" applyNumberFormat="1" applyFont="1" applyFill="1" applyBorder="1">
      <alignment/>
      <protection/>
    </xf>
    <xf numFmtId="0" fontId="3" fillId="0" borderId="0" xfId="55" applyFont="1" applyFill="1">
      <alignment/>
      <protection/>
    </xf>
    <xf numFmtId="3" fontId="10" fillId="0" borderId="49" xfId="55" applyNumberFormat="1" applyFont="1" applyFill="1" applyBorder="1">
      <alignment/>
      <protection/>
    </xf>
    <xf numFmtId="0" fontId="10" fillId="0" borderId="0" xfId="55" applyFont="1" applyFill="1" applyAlignment="1">
      <alignment vertical="center"/>
      <protection/>
    </xf>
    <xf numFmtId="0" fontId="3" fillId="0" borderId="0" xfId="55" applyFont="1" applyFill="1" applyBorder="1">
      <alignment/>
      <protection/>
    </xf>
    <xf numFmtId="3" fontId="3" fillId="0" borderId="0" xfId="55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3" fontId="3" fillId="0" borderId="0" xfId="55" applyNumberFormat="1" applyFont="1" applyFill="1">
      <alignment/>
      <protection/>
    </xf>
    <xf numFmtId="0" fontId="5" fillId="0" borderId="0" xfId="55" applyFont="1" applyFill="1">
      <alignment/>
      <protection/>
    </xf>
    <xf numFmtId="0" fontId="5" fillId="25" borderId="85" xfId="55" applyFont="1" applyFill="1" applyBorder="1" applyAlignment="1">
      <alignment horizontal="center" vertical="center" textRotation="90" wrapText="1"/>
      <protection/>
    </xf>
    <xf numFmtId="3" fontId="5" fillId="26" borderId="86" xfId="55" applyNumberFormat="1" applyFont="1" applyFill="1" applyBorder="1" applyAlignment="1">
      <alignment horizontal="center" vertical="center" textRotation="90" wrapText="1"/>
      <protection/>
    </xf>
    <xf numFmtId="3" fontId="5" fillId="27" borderId="87" xfId="55" applyNumberFormat="1" applyFont="1" applyFill="1" applyBorder="1" applyAlignment="1">
      <alignment horizontal="center" vertical="center" textRotation="90" wrapText="1"/>
      <protection/>
    </xf>
    <xf numFmtId="3" fontId="5" fillId="27" borderId="88" xfId="55" applyNumberFormat="1" applyFont="1" applyFill="1" applyBorder="1" applyAlignment="1">
      <alignment horizontal="center" vertical="center" textRotation="90" wrapText="1"/>
      <protection/>
    </xf>
    <xf numFmtId="3" fontId="5" fillId="27" borderId="89" xfId="55" applyNumberFormat="1" applyFont="1" applyFill="1" applyBorder="1" applyAlignment="1">
      <alignment horizontal="center" vertical="center" textRotation="90" wrapText="1"/>
      <protection/>
    </xf>
    <xf numFmtId="3" fontId="5" fillId="26" borderId="90" xfId="55" applyNumberFormat="1" applyFont="1" applyFill="1" applyBorder="1" applyAlignment="1">
      <alignment horizontal="center" vertical="center" textRotation="90" wrapText="1"/>
      <protection/>
    </xf>
    <xf numFmtId="3" fontId="5" fillId="26" borderId="85" xfId="55" applyNumberFormat="1" applyFont="1" applyFill="1" applyBorder="1" applyAlignment="1">
      <alignment horizontal="center" vertical="center" textRotation="90" wrapText="1"/>
      <protection/>
    </xf>
    <xf numFmtId="3" fontId="5" fillId="26" borderId="89" xfId="55" applyNumberFormat="1" applyFont="1" applyFill="1" applyBorder="1" applyAlignment="1">
      <alignment horizontal="center" vertical="center" textRotation="90" wrapText="1"/>
      <protection/>
    </xf>
    <xf numFmtId="3" fontId="5" fillId="24" borderId="91" xfId="55" applyNumberFormat="1" applyFont="1" applyFill="1" applyBorder="1" applyAlignment="1">
      <alignment horizontal="center" vertical="center" wrapText="1"/>
      <protection/>
    </xf>
    <xf numFmtId="3" fontId="5" fillId="24" borderId="92" xfId="55" applyNumberFormat="1" applyFont="1" applyFill="1" applyBorder="1">
      <alignment/>
      <protection/>
    </xf>
    <xf numFmtId="3" fontId="5" fillId="0" borderId="92" xfId="55" applyNumberFormat="1" applyFont="1" applyFill="1" applyBorder="1">
      <alignment/>
      <protection/>
    </xf>
    <xf numFmtId="0" fontId="10" fillId="24" borderId="93" xfId="55" applyFont="1" applyFill="1" applyBorder="1" applyAlignment="1">
      <alignment horizontal="center"/>
      <protection/>
    </xf>
    <xf numFmtId="0" fontId="9" fillId="24" borderId="92" xfId="55" applyFont="1" applyFill="1" applyBorder="1">
      <alignment/>
      <protection/>
    </xf>
    <xf numFmtId="0" fontId="10" fillId="0" borderId="93" xfId="55" applyFont="1" applyFill="1" applyBorder="1" applyAlignment="1">
      <alignment horizontal="center"/>
      <protection/>
    </xf>
    <xf numFmtId="0" fontId="9" fillId="0" borderId="92" xfId="55" applyFont="1" applyFill="1" applyBorder="1">
      <alignment/>
      <protection/>
    </xf>
    <xf numFmtId="0" fontId="10" fillId="0" borderId="94" xfId="55" applyFont="1" applyFill="1" applyBorder="1" applyAlignment="1">
      <alignment horizontal="center"/>
      <protection/>
    </xf>
    <xf numFmtId="3" fontId="10" fillId="0" borderId="95" xfId="55" applyNumberFormat="1" applyFont="1" applyFill="1" applyBorder="1">
      <alignment/>
      <protection/>
    </xf>
    <xf numFmtId="3" fontId="10" fillId="0" borderId="96" xfId="55" applyNumberFormat="1" applyFont="1" applyFill="1" applyBorder="1">
      <alignment/>
      <protection/>
    </xf>
    <xf numFmtId="3" fontId="10" fillId="0" borderId="97" xfId="55" applyNumberFormat="1" applyFont="1" applyFill="1" applyBorder="1">
      <alignment/>
      <protection/>
    </xf>
    <xf numFmtId="3" fontId="10" fillId="0" borderId="98" xfId="55" applyNumberFormat="1" applyFont="1" applyFill="1" applyBorder="1">
      <alignment/>
      <protection/>
    </xf>
    <xf numFmtId="3" fontId="9" fillId="0" borderId="95" xfId="55" applyNumberFormat="1" applyFont="1" applyFill="1" applyBorder="1">
      <alignment/>
      <protection/>
    </xf>
    <xf numFmtId="3" fontId="10" fillId="0" borderId="13" xfId="55" applyNumberFormat="1" applyFont="1" applyFill="1" applyBorder="1">
      <alignment/>
      <protection/>
    </xf>
    <xf numFmtId="3" fontId="10" fillId="0" borderId="12" xfId="55" applyNumberFormat="1" applyFont="1" applyFill="1" applyBorder="1">
      <alignment/>
      <protection/>
    </xf>
    <xf numFmtId="3" fontId="10" fillId="0" borderId="99" xfId="55" applyNumberFormat="1" applyFont="1" applyFill="1" applyBorder="1">
      <alignment/>
      <protection/>
    </xf>
    <xf numFmtId="3" fontId="10" fillId="0" borderId="100" xfId="55" applyNumberFormat="1" applyFont="1" applyFill="1" applyBorder="1">
      <alignment/>
      <protection/>
    </xf>
    <xf numFmtId="3" fontId="9" fillId="0" borderId="99" xfId="55" applyNumberFormat="1" applyFont="1" applyFill="1" applyBorder="1">
      <alignment/>
      <protection/>
    </xf>
    <xf numFmtId="3" fontId="9" fillId="0" borderId="100" xfId="55" applyNumberFormat="1" applyFont="1" applyFill="1" applyBorder="1">
      <alignment/>
      <protection/>
    </xf>
    <xf numFmtId="3" fontId="10" fillId="0" borderId="82" xfId="55" applyNumberFormat="1" applyFont="1" applyFill="1" applyBorder="1">
      <alignment/>
      <protection/>
    </xf>
    <xf numFmtId="3" fontId="10" fillId="0" borderId="70" xfId="55" applyNumberFormat="1" applyFont="1" applyFill="1" applyBorder="1">
      <alignment/>
      <protection/>
    </xf>
    <xf numFmtId="3" fontId="10" fillId="0" borderId="101" xfId="55" applyNumberFormat="1" applyFont="1" applyFill="1" applyBorder="1">
      <alignment/>
      <protection/>
    </xf>
    <xf numFmtId="3" fontId="10" fillId="0" borderId="102" xfId="55" applyNumberFormat="1" applyFont="1" applyFill="1" applyBorder="1">
      <alignment/>
      <protection/>
    </xf>
    <xf numFmtId="3" fontId="10" fillId="0" borderId="103" xfId="55" applyNumberFormat="1" applyFont="1" applyFill="1" applyBorder="1">
      <alignment/>
      <protection/>
    </xf>
    <xf numFmtId="3" fontId="10" fillId="0" borderId="104" xfId="55" applyNumberFormat="1" applyFont="1" applyFill="1" applyBorder="1">
      <alignment/>
      <protection/>
    </xf>
    <xf numFmtId="3" fontId="10" fillId="0" borderId="81" xfId="55" applyNumberFormat="1" applyFont="1" applyFill="1" applyBorder="1">
      <alignment/>
      <protection/>
    </xf>
    <xf numFmtId="3" fontId="10" fillId="0" borderId="105" xfId="55" applyNumberFormat="1" applyFont="1" applyFill="1" applyBorder="1">
      <alignment/>
      <protection/>
    </xf>
    <xf numFmtId="3" fontId="10" fillId="0" borderId="106" xfId="55" applyNumberFormat="1" applyFont="1" applyFill="1" applyBorder="1">
      <alignment/>
      <protection/>
    </xf>
    <xf numFmtId="3" fontId="10" fillId="0" borderId="107" xfId="55" applyNumberFormat="1" applyFont="1" applyFill="1" applyBorder="1">
      <alignment/>
      <protection/>
    </xf>
    <xf numFmtId="3" fontId="10" fillId="0" borderId="108" xfId="55" applyNumberFormat="1" applyFont="1" applyFill="1" applyBorder="1">
      <alignment/>
      <protection/>
    </xf>
    <xf numFmtId="0" fontId="9" fillId="0" borderId="109" xfId="55" applyFont="1" applyFill="1" applyBorder="1" applyAlignment="1">
      <alignment horizontal="left" vertical="center" wrapText="1"/>
      <protection/>
    </xf>
    <xf numFmtId="0" fontId="9" fillId="0" borderId="93" xfId="55" applyFont="1" applyFill="1" applyBorder="1" applyAlignment="1">
      <alignment horizontal="left" vertical="center" wrapText="1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9" fillId="0" borderId="30" xfId="55" applyFont="1" applyFill="1" applyBorder="1" applyAlignment="1">
      <alignment vertical="center" wrapText="1"/>
      <protection/>
    </xf>
    <xf numFmtId="0" fontId="9" fillId="0" borderId="48" xfId="55" applyFont="1" applyFill="1" applyBorder="1" applyAlignment="1">
      <alignment vertical="center" wrapText="1"/>
      <protection/>
    </xf>
    <xf numFmtId="164" fontId="3" fillId="0" borderId="110" xfId="62" applyNumberFormat="1" applyFont="1" applyFill="1" applyBorder="1" applyAlignment="1" applyProtection="1">
      <alignment/>
      <protection/>
    </xf>
    <xf numFmtId="0" fontId="9" fillId="0" borderId="111" xfId="55" applyFont="1" applyFill="1" applyBorder="1" applyAlignment="1">
      <alignment horizontal="left" vertical="center" wrapText="1"/>
      <protection/>
    </xf>
    <xf numFmtId="0" fontId="9" fillId="0" borderId="112" xfId="55" applyFont="1" applyFill="1" applyBorder="1" applyAlignment="1">
      <alignment horizontal="left" vertical="center" wrapText="1"/>
      <protection/>
    </xf>
    <xf numFmtId="164" fontId="5" fillId="0" borderId="112" xfId="62" applyNumberFormat="1" applyFont="1" applyFill="1" applyBorder="1" applyAlignment="1" applyProtection="1">
      <alignment/>
      <protection/>
    </xf>
    <xf numFmtId="164" fontId="3" fillId="0" borderId="112" xfId="62" applyNumberFormat="1" applyFont="1" applyFill="1" applyBorder="1" applyAlignment="1" applyProtection="1">
      <alignment/>
      <protection/>
    </xf>
    <xf numFmtId="164" fontId="3" fillId="0" borderId="113" xfId="62" applyNumberFormat="1" applyFont="1" applyFill="1" applyBorder="1" applyAlignment="1" applyProtection="1">
      <alignment/>
      <protection/>
    </xf>
    <xf numFmtId="0" fontId="9" fillId="0" borderId="111" xfId="55" applyFont="1" applyFill="1" applyBorder="1" applyAlignment="1">
      <alignment horizontal="center" vertical="center" wrapText="1"/>
      <protection/>
    </xf>
    <xf numFmtId="0" fontId="9" fillId="0" borderId="112" xfId="55" applyFont="1" applyFill="1" applyBorder="1" applyAlignment="1">
      <alignment horizontal="center" vertical="center" wrapText="1"/>
      <protection/>
    </xf>
    <xf numFmtId="0" fontId="9" fillId="0" borderId="113" xfId="55" applyFont="1" applyFill="1" applyBorder="1" applyAlignment="1">
      <alignment horizontal="center" vertical="center" wrapText="1"/>
      <protection/>
    </xf>
    <xf numFmtId="164" fontId="3" fillId="0" borderId="66" xfId="62" applyNumberFormat="1" applyFont="1" applyFill="1" applyBorder="1" applyAlignment="1" applyProtection="1">
      <alignment/>
      <protection/>
    </xf>
    <xf numFmtId="164" fontId="3" fillId="0" borderId="92" xfId="62" applyNumberFormat="1" applyFont="1" applyFill="1" applyBorder="1" applyAlignment="1" applyProtection="1">
      <alignment/>
      <protection/>
    </xf>
    <xf numFmtId="3" fontId="10" fillId="0" borderId="114" xfId="55" applyNumberFormat="1" applyFont="1" applyFill="1" applyBorder="1">
      <alignment/>
      <protection/>
    </xf>
    <xf numFmtId="3" fontId="10" fillId="0" borderId="115" xfId="55" applyNumberFormat="1" applyFont="1" applyFill="1" applyBorder="1">
      <alignment/>
      <protection/>
    </xf>
    <xf numFmtId="3" fontId="10" fillId="0" borderId="116" xfId="55" applyNumberFormat="1" applyFont="1" applyFill="1" applyBorder="1">
      <alignment/>
      <protection/>
    </xf>
    <xf numFmtId="3" fontId="10" fillId="0" borderId="117" xfId="55" applyNumberFormat="1" applyFont="1" applyFill="1" applyBorder="1">
      <alignment/>
      <protection/>
    </xf>
    <xf numFmtId="3" fontId="10" fillId="0" borderId="118" xfId="55" applyNumberFormat="1" applyFont="1" applyFill="1" applyBorder="1">
      <alignment/>
      <protection/>
    </xf>
    <xf numFmtId="3" fontId="10" fillId="0" borderId="119" xfId="55" applyNumberFormat="1" applyFont="1" applyFill="1" applyBorder="1">
      <alignment/>
      <protection/>
    </xf>
    <xf numFmtId="3" fontId="9" fillId="0" borderId="120" xfId="55" applyNumberFormat="1" applyFont="1" applyFill="1" applyBorder="1">
      <alignment/>
      <protection/>
    </xf>
    <xf numFmtId="3" fontId="10" fillId="0" borderId="121" xfId="55" applyNumberFormat="1" applyFont="1" applyFill="1" applyBorder="1">
      <alignment/>
      <protection/>
    </xf>
    <xf numFmtId="3" fontId="10" fillId="0" borderId="122" xfId="55" applyNumberFormat="1" applyFont="1" applyFill="1" applyBorder="1">
      <alignment/>
      <protection/>
    </xf>
    <xf numFmtId="3" fontId="10" fillId="0" borderId="123" xfId="55" applyNumberFormat="1" applyFont="1" applyFill="1" applyBorder="1">
      <alignment/>
      <protection/>
    </xf>
    <xf numFmtId="3" fontId="10" fillId="0" borderId="124" xfId="55" applyNumberFormat="1" applyFont="1" applyFill="1" applyBorder="1">
      <alignment/>
      <protection/>
    </xf>
    <xf numFmtId="3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3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3" fontId="12" fillId="0" borderId="36" xfId="55" applyNumberFormat="1" applyFont="1" applyFill="1" applyBorder="1">
      <alignment/>
      <protection/>
    </xf>
    <xf numFmtId="3" fontId="12" fillId="0" borderId="35" xfId="55" applyNumberFormat="1" applyFont="1" applyFill="1" applyBorder="1">
      <alignment/>
      <protection/>
    </xf>
    <xf numFmtId="3" fontId="10" fillId="0" borderId="35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3" fontId="10" fillId="0" borderId="125" xfId="55" applyNumberFormat="1" applyFont="1" applyFill="1" applyBorder="1">
      <alignment/>
      <protection/>
    </xf>
    <xf numFmtId="3" fontId="10" fillId="0" borderId="126" xfId="55" applyNumberFormat="1" applyFont="1" applyFill="1" applyBorder="1">
      <alignment/>
      <protection/>
    </xf>
    <xf numFmtId="0" fontId="4" fillId="24" borderId="0" xfId="0" applyFont="1" applyFill="1" applyBorder="1" applyAlignment="1">
      <alignment/>
    </xf>
    <xf numFmtId="0" fontId="10" fillId="0" borderId="0" xfId="55" applyFont="1" applyFill="1" applyBorder="1" applyAlignment="1">
      <alignment horizontal="center"/>
      <protection/>
    </xf>
    <xf numFmtId="0" fontId="10" fillId="0" borderId="38" xfId="55" applyFont="1" applyFill="1" applyBorder="1" applyAlignment="1">
      <alignment horizontal="left" vertical="center" wrapText="1"/>
      <protection/>
    </xf>
    <xf numFmtId="164" fontId="3" fillId="0" borderId="127" xfId="62" applyNumberFormat="1" applyFont="1" applyFill="1" applyBorder="1" applyAlignment="1" applyProtection="1">
      <alignment/>
      <protection/>
    </xf>
    <xf numFmtId="164" fontId="3" fillId="0" borderId="67" xfId="62" applyNumberFormat="1" applyFont="1" applyFill="1" applyBorder="1" applyAlignment="1" applyProtection="1">
      <alignment/>
      <protection/>
    </xf>
    <xf numFmtId="0" fontId="3" fillId="24" borderId="128" xfId="55" applyFont="1" applyFill="1" applyBorder="1" applyAlignment="1">
      <alignment horizontal="center"/>
      <protection/>
    </xf>
    <xf numFmtId="0" fontId="3" fillId="24" borderId="34" xfId="55" applyFont="1" applyFill="1" applyBorder="1">
      <alignment/>
      <protection/>
    </xf>
    <xf numFmtId="3" fontId="9" fillId="24" borderId="34" xfId="55" applyNumberFormat="1" applyFont="1" applyFill="1" applyBorder="1">
      <alignment/>
      <protection/>
    </xf>
    <xf numFmtId="0" fontId="3" fillId="24" borderId="59" xfId="55" applyFont="1" applyFill="1" applyBorder="1">
      <alignment/>
      <protection/>
    </xf>
    <xf numFmtId="3" fontId="9" fillId="24" borderId="59" xfId="55" applyNumberFormat="1" applyFont="1" applyFill="1" applyBorder="1">
      <alignment/>
      <protection/>
    </xf>
    <xf numFmtId="3" fontId="10" fillId="24" borderId="62" xfId="55" applyNumberFormat="1" applyFont="1" applyFill="1" applyBorder="1">
      <alignment/>
      <protection/>
    </xf>
    <xf numFmtId="3" fontId="10" fillId="24" borderId="63" xfId="55" applyNumberFormat="1" applyFont="1" applyFill="1" applyBorder="1">
      <alignment/>
      <protection/>
    </xf>
    <xf numFmtId="3" fontId="10" fillId="24" borderId="61" xfId="55" applyNumberFormat="1" applyFont="1" applyFill="1" applyBorder="1">
      <alignment/>
      <protection/>
    </xf>
    <xf numFmtId="3" fontId="10" fillId="24" borderId="64" xfId="55" applyNumberFormat="1" applyFont="1" applyFill="1" applyBorder="1">
      <alignment/>
      <protection/>
    </xf>
    <xf numFmtId="3" fontId="9" fillId="24" borderId="33" xfId="55" applyNumberFormat="1" applyFont="1" applyFill="1" applyBorder="1">
      <alignment/>
      <protection/>
    </xf>
    <xf numFmtId="3" fontId="9" fillId="24" borderId="38" xfId="55" applyNumberFormat="1" applyFont="1" applyFill="1" applyBorder="1">
      <alignment/>
      <protection/>
    </xf>
    <xf numFmtId="3" fontId="10" fillId="24" borderId="60" xfId="55" applyNumberFormat="1" applyFont="1" applyFill="1" applyBorder="1">
      <alignment/>
      <protection/>
    </xf>
    <xf numFmtId="0" fontId="9" fillId="23" borderId="48" xfId="55" applyFont="1" applyFill="1" applyBorder="1" applyAlignment="1">
      <alignment/>
      <protection/>
    </xf>
    <xf numFmtId="3" fontId="5" fillId="0" borderId="38" xfId="55" applyNumberFormat="1" applyFont="1" applyFill="1" applyBorder="1">
      <alignment/>
      <protection/>
    </xf>
    <xf numFmtId="3" fontId="3" fillId="0" borderId="38" xfId="55" applyNumberFormat="1" applyFont="1" applyFill="1" applyBorder="1">
      <alignment/>
      <protection/>
    </xf>
    <xf numFmtId="3" fontId="3" fillId="0" borderId="62" xfId="55" applyNumberFormat="1" applyFont="1" applyFill="1" applyBorder="1">
      <alignment/>
      <protection/>
    </xf>
    <xf numFmtId="3" fontId="3" fillId="0" borderId="66" xfId="55" applyNumberFormat="1" applyFont="1" applyFill="1" applyBorder="1">
      <alignment/>
      <protection/>
    </xf>
    <xf numFmtId="3" fontId="3" fillId="0" borderId="39" xfId="55" applyNumberFormat="1" applyFont="1" applyFill="1" applyBorder="1">
      <alignment/>
      <protection/>
    </xf>
    <xf numFmtId="3" fontId="10" fillId="0" borderId="60" xfId="55" applyNumberFormat="1" applyFont="1" applyFill="1" applyBorder="1">
      <alignment/>
      <protection/>
    </xf>
    <xf numFmtId="3" fontId="10" fillId="0" borderId="63" xfId="55" applyNumberFormat="1" applyFont="1" applyFill="1" applyBorder="1">
      <alignment/>
      <protection/>
    </xf>
    <xf numFmtId="3" fontId="10" fillId="0" borderId="64" xfId="55" applyNumberFormat="1" applyFont="1" applyFill="1" applyBorder="1">
      <alignment/>
      <protection/>
    </xf>
    <xf numFmtId="3" fontId="3" fillId="0" borderId="35" xfId="55" applyNumberFormat="1" applyFont="1" applyFill="1" applyBorder="1">
      <alignment/>
      <protection/>
    </xf>
    <xf numFmtId="0" fontId="9" fillId="0" borderId="0" xfId="55" applyFont="1" applyFill="1" applyBorder="1" applyAlignment="1">
      <alignment/>
      <protection/>
    </xf>
    <xf numFmtId="0" fontId="9" fillId="24" borderId="31" xfId="55" applyFont="1" applyFill="1" applyBorder="1" applyAlignment="1">
      <alignment horizontal="left"/>
      <protection/>
    </xf>
    <xf numFmtId="0" fontId="6" fillId="24" borderId="0" xfId="55" applyFont="1" applyFill="1" applyBorder="1" applyAlignment="1">
      <alignment horizontal="center" vertical="center"/>
      <protection/>
    </xf>
    <xf numFmtId="3" fontId="7" fillId="24" borderId="0" xfId="55" applyNumberFormat="1" applyFont="1" applyFill="1" applyBorder="1" applyAlignment="1">
      <alignment horizontal="center" vertical="center"/>
      <protection/>
    </xf>
    <xf numFmtId="0" fontId="5" fillId="24" borderId="32" xfId="55" applyFont="1" applyFill="1" applyBorder="1" applyAlignment="1">
      <alignment horizontal="center" vertical="center" wrapText="1"/>
      <protection/>
    </xf>
    <xf numFmtId="0" fontId="9" fillId="0" borderId="31" xfId="55" applyFont="1" applyBorder="1" applyAlignment="1">
      <alignment horizontal="left"/>
      <protection/>
    </xf>
    <xf numFmtId="0" fontId="9" fillId="0" borderId="51" xfId="55" applyFont="1" applyBorder="1" applyAlignment="1">
      <alignment horizontal="left" vertical="center" wrapText="1"/>
      <protection/>
    </xf>
    <xf numFmtId="0" fontId="5" fillId="0" borderId="31" xfId="55" applyFont="1" applyBorder="1" applyAlignment="1">
      <alignment horizontal="left" wrapText="1"/>
      <protection/>
    </xf>
    <xf numFmtId="0" fontId="5" fillId="0" borderId="31" xfId="55" applyFont="1" applyBorder="1" applyAlignment="1">
      <alignment horizontal="left"/>
      <protection/>
    </xf>
    <xf numFmtId="0" fontId="5" fillId="0" borderId="30" xfId="55" applyFont="1" applyBorder="1" applyAlignment="1">
      <alignment horizontal="left"/>
      <protection/>
    </xf>
    <xf numFmtId="0" fontId="9" fillId="0" borderId="30" xfId="55" applyFont="1" applyBorder="1" applyAlignment="1">
      <alignment horizontal="left" vertical="center" wrapText="1"/>
      <protection/>
    </xf>
    <xf numFmtId="0" fontId="5" fillId="0" borderId="47" xfId="55" applyFont="1" applyBorder="1" applyAlignment="1">
      <alignment horizontal="center" wrapText="1"/>
      <protection/>
    </xf>
    <xf numFmtId="0" fontId="5" fillId="24" borderId="31" xfId="55" applyFont="1" applyFill="1" applyBorder="1" applyAlignment="1">
      <alignment horizontal="left"/>
      <protection/>
    </xf>
    <xf numFmtId="0" fontId="5" fillId="0" borderId="47" xfId="55" applyFont="1" applyBorder="1" applyAlignment="1">
      <alignment horizontal="left" wrapText="1"/>
      <protection/>
    </xf>
    <xf numFmtId="0" fontId="5" fillId="0" borderId="31" xfId="55" applyFont="1" applyBorder="1" applyAlignment="1">
      <alignment horizontal="center" wrapText="1"/>
      <protection/>
    </xf>
    <xf numFmtId="0" fontId="5" fillId="0" borderId="47" xfId="55" applyFont="1" applyBorder="1" applyAlignment="1">
      <alignment horizontal="left"/>
      <protection/>
    </xf>
    <xf numFmtId="0" fontId="5" fillId="24" borderId="24" xfId="55" applyFont="1" applyFill="1" applyBorder="1" applyAlignment="1">
      <alignment horizontal="left"/>
      <protection/>
    </xf>
    <xf numFmtId="0" fontId="5" fillId="0" borderId="31" xfId="55" applyFont="1" applyFill="1" applyBorder="1" applyAlignment="1">
      <alignment horizontal="left"/>
      <protection/>
    </xf>
    <xf numFmtId="0" fontId="5" fillId="24" borderId="24" xfId="0" applyFont="1" applyFill="1" applyBorder="1" applyAlignment="1">
      <alignment horizontal="left"/>
    </xf>
    <xf numFmtId="0" fontId="5" fillId="0" borderId="75" xfId="55" applyFont="1" applyBorder="1" applyAlignment="1">
      <alignment horizontal="left"/>
      <protection/>
    </xf>
    <xf numFmtId="0" fontId="5" fillId="24" borderId="0" xfId="55" applyFont="1" applyFill="1" applyBorder="1" applyAlignment="1">
      <alignment horizontal="center" vertical="center"/>
      <protection/>
    </xf>
    <xf numFmtId="0" fontId="9" fillId="0" borderId="75" xfId="55" applyFont="1" applyBorder="1" applyAlignment="1">
      <alignment horizontal="left" wrapText="1"/>
      <protection/>
    </xf>
    <xf numFmtId="0" fontId="9" fillId="0" borderId="75" xfId="55" applyFont="1" applyBorder="1" applyAlignment="1">
      <alignment horizontal="left"/>
      <protection/>
    </xf>
    <xf numFmtId="0" fontId="9" fillId="0" borderId="31" xfId="0" applyFont="1" applyBorder="1" applyAlignment="1">
      <alignment horizontal="left"/>
    </xf>
    <xf numFmtId="0" fontId="9" fillId="0" borderId="47" xfId="55" applyFont="1" applyBorder="1" applyAlignment="1">
      <alignment horizontal="left" wrapText="1"/>
      <protection/>
    </xf>
    <xf numFmtId="0" fontId="9" fillId="24" borderId="24" xfId="55" applyFont="1" applyFill="1" applyBorder="1" applyAlignment="1">
      <alignment horizontal="left"/>
      <protection/>
    </xf>
    <xf numFmtId="0" fontId="9" fillId="0" borderId="31" xfId="55" applyFont="1" applyFill="1" applyBorder="1" applyAlignment="1">
      <alignment horizontal="left"/>
      <protection/>
    </xf>
    <xf numFmtId="0" fontId="9" fillId="0" borderId="31" xfId="55" applyFont="1" applyBorder="1" applyAlignment="1">
      <alignment horizontal="left" wrapText="1"/>
      <protection/>
    </xf>
    <xf numFmtId="0" fontId="9" fillId="24" borderId="31" xfId="0" applyFont="1" applyFill="1" applyBorder="1" applyAlignment="1">
      <alignment horizontal="left"/>
    </xf>
    <xf numFmtId="0" fontId="9" fillId="24" borderId="31" xfId="55" applyFont="1" applyFill="1" applyBorder="1" applyAlignment="1">
      <alignment horizontal="center" vertical="center" wrapText="1"/>
      <protection/>
    </xf>
    <xf numFmtId="0" fontId="9" fillId="23" borderId="31" xfId="55" applyFont="1" applyFill="1" applyBorder="1" applyAlignment="1">
      <alignment horizontal="left"/>
      <protection/>
    </xf>
    <xf numFmtId="0" fontId="9" fillId="23" borderId="129" xfId="55" applyFont="1" applyFill="1" applyBorder="1" applyAlignment="1">
      <alignment horizontal="left"/>
      <protection/>
    </xf>
    <xf numFmtId="0" fontId="5" fillId="0" borderId="12" xfId="55" applyFont="1" applyFill="1" applyBorder="1" applyAlignment="1">
      <alignment horizontal="left" wrapText="1"/>
      <protection/>
    </xf>
    <xf numFmtId="0" fontId="9" fillId="0" borderId="109" xfId="55" applyFont="1" applyFill="1" applyBorder="1" applyAlignment="1">
      <alignment horizontal="left" vertical="center" wrapText="1"/>
      <protection/>
    </xf>
    <xf numFmtId="0" fontId="9" fillId="0" borderId="51" xfId="55" applyFont="1" applyFill="1" applyBorder="1" applyAlignment="1">
      <alignment horizontal="left" vertical="center" wrapText="1"/>
      <protection/>
    </xf>
    <xf numFmtId="0" fontId="9" fillId="0" borderId="46" xfId="55" applyFont="1" applyFill="1" applyBorder="1" applyAlignment="1">
      <alignment horizontal="left" vertical="center" wrapText="1"/>
      <protection/>
    </xf>
    <xf numFmtId="0" fontId="10" fillId="0" borderId="130" xfId="0" applyFont="1" applyFill="1" applyBorder="1" applyAlignment="1">
      <alignment horizontal="left" vertical="center"/>
    </xf>
    <xf numFmtId="0" fontId="5" fillId="0" borderId="131" xfId="55" applyFont="1" applyFill="1" applyBorder="1" applyAlignment="1">
      <alignment horizontal="left"/>
      <protection/>
    </xf>
    <xf numFmtId="0" fontId="5" fillId="0" borderId="132" xfId="55" applyFont="1" applyFill="1" applyBorder="1" applyAlignment="1">
      <alignment horizontal="left"/>
      <protection/>
    </xf>
    <xf numFmtId="0" fontId="13" fillId="0" borderId="111" xfId="55" applyFont="1" applyFill="1" applyBorder="1" applyAlignment="1">
      <alignment horizontal="left" vertical="center" wrapText="1"/>
      <protection/>
    </xf>
    <xf numFmtId="0" fontId="13" fillId="0" borderId="112" xfId="55" applyFont="1" applyFill="1" applyBorder="1" applyAlignment="1">
      <alignment horizontal="left" vertical="center" wrapText="1"/>
      <protection/>
    </xf>
    <xf numFmtId="0" fontId="13" fillId="0" borderId="113" xfId="55" applyFont="1" applyFill="1" applyBorder="1" applyAlignment="1">
      <alignment horizontal="left" vertical="center" wrapText="1"/>
      <protection/>
    </xf>
    <xf numFmtId="0" fontId="5" fillId="0" borderId="133" xfId="55" applyFont="1" applyFill="1" applyBorder="1" applyAlignment="1">
      <alignment horizontal="left" wrapText="1"/>
      <protection/>
    </xf>
    <xf numFmtId="0" fontId="5" fillId="0" borderId="74" xfId="55" applyFont="1" applyFill="1" applyBorder="1" applyAlignment="1">
      <alignment horizontal="left" wrapText="1"/>
      <protection/>
    </xf>
    <xf numFmtId="0" fontId="9" fillId="0" borderId="93" xfId="55" applyFont="1" applyFill="1" applyBorder="1" applyAlignment="1">
      <alignment horizontal="left" vertical="center" wrapText="1"/>
      <protection/>
    </xf>
    <xf numFmtId="0" fontId="13" fillId="24" borderId="109" xfId="55" applyFont="1" applyFill="1" applyBorder="1" applyAlignment="1">
      <alignment horizontal="left"/>
      <protection/>
    </xf>
    <xf numFmtId="0" fontId="13" fillId="24" borderId="49" xfId="55" applyFont="1" applyFill="1" applyBorder="1" applyAlignment="1">
      <alignment horizontal="left"/>
      <protection/>
    </xf>
    <xf numFmtId="0" fontId="13" fillId="24" borderId="134" xfId="55" applyFont="1" applyFill="1" applyBorder="1" applyAlignment="1">
      <alignment horizontal="left"/>
      <protection/>
    </xf>
    <xf numFmtId="0" fontId="9" fillId="23" borderId="30" xfId="55" applyFont="1" applyFill="1" applyBorder="1" applyAlignment="1">
      <alignment horizontal="left"/>
      <protection/>
    </xf>
    <xf numFmtId="0" fontId="9" fillId="23" borderId="48" xfId="55" applyFont="1" applyFill="1" applyBorder="1" applyAlignment="1">
      <alignment horizontal="left"/>
      <protection/>
    </xf>
    <xf numFmtId="0" fontId="9" fillId="23" borderId="134" xfId="55" applyFont="1" applyFill="1" applyBorder="1" applyAlignment="1">
      <alignment horizontal="left"/>
      <protection/>
    </xf>
    <xf numFmtId="0" fontId="13" fillId="24" borderId="51" xfId="55" applyFont="1" applyFill="1" applyBorder="1" applyAlignment="1">
      <alignment horizontal="left"/>
      <protection/>
    </xf>
    <xf numFmtId="0" fontId="13" fillId="24" borderId="135" xfId="55" applyFont="1" applyFill="1" applyBorder="1" applyAlignment="1">
      <alignment horizontal="left"/>
      <protection/>
    </xf>
    <xf numFmtId="0" fontId="9" fillId="25" borderId="47" xfId="55" applyFont="1" applyFill="1" applyBorder="1" applyAlignment="1">
      <alignment horizontal="left"/>
      <protection/>
    </xf>
    <xf numFmtId="0" fontId="9" fillId="25" borderId="31" xfId="55" applyFont="1" applyFill="1" applyBorder="1" applyAlignment="1">
      <alignment horizontal="left"/>
      <protection/>
    </xf>
    <xf numFmtId="0" fontId="9" fillId="23" borderId="111" xfId="55" applyFont="1" applyFill="1" applyBorder="1" applyAlignment="1">
      <alignment horizontal="left"/>
      <protection/>
    </xf>
    <xf numFmtId="0" fontId="9" fillId="23" borderId="112" xfId="55" applyFont="1" applyFill="1" applyBorder="1" applyAlignment="1">
      <alignment horizontal="left"/>
      <protection/>
    </xf>
    <xf numFmtId="0" fontId="9" fillId="23" borderId="113" xfId="55" applyFont="1" applyFill="1" applyBorder="1" applyAlignment="1">
      <alignment horizontal="left"/>
      <protection/>
    </xf>
    <xf numFmtId="0" fontId="5" fillId="0" borderId="136" xfId="55" applyFont="1" applyFill="1" applyBorder="1" applyAlignment="1">
      <alignment horizontal="left" wrapText="1"/>
      <protection/>
    </xf>
    <xf numFmtId="0" fontId="5" fillId="0" borderId="83" xfId="55" applyFont="1" applyFill="1" applyBorder="1" applyAlignment="1">
      <alignment horizontal="left" wrapText="1"/>
      <protection/>
    </xf>
    <xf numFmtId="0" fontId="5" fillId="24" borderId="137" xfId="55" applyFont="1" applyFill="1" applyBorder="1" applyAlignment="1">
      <alignment horizontal="center" vertical="center" wrapText="1"/>
      <protection/>
    </xf>
    <xf numFmtId="0" fontId="5" fillId="24" borderId="87" xfId="55" applyFont="1" applyFill="1" applyBorder="1" applyAlignment="1">
      <alignment horizontal="center" vertical="center" wrapText="1"/>
      <protection/>
    </xf>
    <xf numFmtId="0" fontId="3" fillId="24" borderId="94" xfId="55" applyFont="1" applyFill="1" applyBorder="1" applyAlignment="1">
      <alignment horizontal="center"/>
      <protection/>
    </xf>
    <xf numFmtId="0" fontId="13" fillId="24" borderId="94" xfId="55" applyFont="1" applyFill="1" applyBorder="1" applyAlignment="1">
      <alignment horizontal="left"/>
      <protection/>
    </xf>
    <xf numFmtId="0" fontId="13" fillId="24" borderId="75" xfId="55" applyFont="1" applyFill="1" applyBorder="1" applyAlignment="1">
      <alignment horizontal="left"/>
      <protection/>
    </xf>
    <xf numFmtId="0" fontId="13" fillId="24" borderId="138" xfId="55" applyFont="1" applyFill="1" applyBorder="1" applyAlignment="1">
      <alignment horizontal="left"/>
      <protection/>
    </xf>
    <xf numFmtId="0" fontId="14" fillId="24" borderId="0" xfId="54" applyFont="1" applyFill="1" applyBorder="1" applyAlignment="1">
      <alignment horizontal="right" vertical="center" wrapText="1"/>
      <protection/>
    </xf>
    <xf numFmtId="0" fontId="5" fillId="24" borderId="0" xfId="55" applyFont="1" applyFill="1" applyBorder="1" applyAlignment="1">
      <alignment horizontal="left"/>
      <protection/>
    </xf>
    <xf numFmtId="0" fontId="10" fillId="24" borderId="128" xfId="0" applyFont="1" applyFill="1" applyBorder="1" applyAlignment="1">
      <alignment horizontal="left" vertical="center"/>
    </xf>
    <xf numFmtId="0" fontId="9" fillId="24" borderId="0" xfId="55" applyFont="1" applyFill="1" applyBorder="1" applyAlignment="1">
      <alignment horizontal="left" vertical="center" wrapText="1"/>
      <protection/>
    </xf>
    <xf numFmtId="0" fontId="9" fillId="0" borderId="139" xfId="55" applyFont="1" applyFill="1" applyBorder="1" applyAlignment="1">
      <alignment horizontal="center" vertical="center" wrapText="1"/>
      <protection/>
    </xf>
    <xf numFmtId="0" fontId="9" fillId="0" borderId="140" xfId="55" applyFont="1" applyFill="1" applyBorder="1" applyAlignment="1">
      <alignment horizontal="center" vertical="center" wrapText="1"/>
      <protection/>
    </xf>
    <xf numFmtId="0" fontId="9" fillId="0" borderId="141" xfId="55" applyFont="1" applyFill="1" applyBorder="1" applyAlignment="1">
      <alignment horizontal="center" vertical="center" wrapText="1"/>
      <protection/>
    </xf>
    <xf numFmtId="0" fontId="9" fillId="23" borderId="142" xfId="55" applyFont="1" applyFill="1" applyBorder="1" applyAlignment="1">
      <alignment horizontal="left"/>
      <protection/>
    </xf>
    <xf numFmtId="0" fontId="9" fillId="23" borderId="143" xfId="55" applyFont="1" applyFill="1" applyBorder="1" applyAlignment="1">
      <alignment horizontal="left"/>
      <protection/>
    </xf>
    <xf numFmtId="0" fontId="9" fillId="23" borderId="144" xfId="55" applyFont="1" applyFill="1" applyBorder="1" applyAlignment="1">
      <alignment horizontal="left"/>
      <protection/>
    </xf>
    <xf numFmtId="0" fontId="9" fillId="0" borderId="111" xfId="55" applyFont="1" applyFill="1" applyBorder="1" applyAlignment="1">
      <alignment horizontal="center" vertical="center" wrapText="1"/>
      <protection/>
    </xf>
    <xf numFmtId="0" fontId="9" fillId="0" borderId="112" xfId="55" applyFont="1" applyFill="1" applyBorder="1" applyAlignment="1">
      <alignment horizontal="center" vertical="center" wrapText="1"/>
      <protection/>
    </xf>
    <xf numFmtId="0" fontId="9" fillId="0" borderId="130" xfId="55" applyFont="1" applyFill="1" applyBorder="1" applyAlignment="1">
      <alignment horizontal="center" vertical="center" wrapText="1"/>
      <protection/>
    </xf>
    <xf numFmtId="0" fontId="9" fillId="0" borderId="91" xfId="55" applyFont="1" applyFill="1" applyBorder="1" applyAlignment="1">
      <alignment horizontal="center" vertical="center" wrapText="1"/>
      <protection/>
    </xf>
    <xf numFmtId="0" fontId="9" fillId="25" borderId="142" xfId="55" applyFont="1" applyFill="1" applyBorder="1" applyAlignment="1">
      <alignment horizontal="left"/>
      <protection/>
    </xf>
    <xf numFmtId="0" fontId="9" fillId="25" borderId="143" xfId="55" applyFont="1" applyFill="1" applyBorder="1" applyAlignment="1">
      <alignment horizontal="left"/>
      <protection/>
    </xf>
    <xf numFmtId="0" fontId="9" fillId="25" borderId="144" xfId="55" applyFont="1" applyFill="1" applyBorder="1" applyAlignment="1">
      <alignment horizontal="left"/>
      <protection/>
    </xf>
    <xf numFmtId="0" fontId="9" fillId="25" borderId="75" xfId="55" applyFont="1" applyFill="1" applyBorder="1" applyAlignment="1">
      <alignment horizontal="left"/>
      <protection/>
    </xf>
    <xf numFmtId="0" fontId="13" fillId="24" borderId="0" xfId="55" applyFont="1" applyFill="1" applyBorder="1" applyAlignment="1">
      <alignment horizontal="left"/>
      <protection/>
    </xf>
    <xf numFmtId="0" fontId="13" fillId="24" borderId="39" xfId="55" applyFont="1" applyFill="1" applyBorder="1" applyAlignment="1">
      <alignment horizontal="left"/>
      <protection/>
    </xf>
    <xf numFmtId="0" fontId="9" fillId="0" borderId="113" xfId="55" applyFont="1" applyFill="1" applyBorder="1" applyAlignment="1">
      <alignment horizontal="center" vertical="center" wrapText="1"/>
      <protection/>
    </xf>
    <xf numFmtId="1" fontId="10" fillId="24" borderId="111" xfId="55" applyNumberFormat="1" applyFont="1" applyFill="1" applyBorder="1" applyAlignment="1">
      <alignment horizontal="center"/>
      <protection/>
    </xf>
    <xf numFmtId="1" fontId="10" fillId="24" borderId="112" xfId="55" applyNumberFormat="1" applyFont="1" applyFill="1" applyBorder="1" applyAlignment="1">
      <alignment horizontal="center"/>
      <protection/>
    </xf>
    <xf numFmtId="1" fontId="10" fillId="24" borderId="113" xfId="55" applyNumberFormat="1" applyFont="1" applyFill="1" applyBorder="1" applyAlignment="1">
      <alignment horizontal="center"/>
      <protection/>
    </xf>
    <xf numFmtId="0" fontId="9" fillId="24" borderId="75" xfId="55" applyFont="1" applyFill="1" applyBorder="1" applyAlignment="1">
      <alignment horizontal="center" vertical="center" wrapText="1"/>
      <protection/>
    </xf>
    <xf numFmtId="0" fontId="9" fillId="25" borderId="145" xfId="55" applyFont="1" applyFill="1" applyBorder="1" applyAlignment="1">
      <alignment horizontal="left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öltségvetés" xfId="54"/>
    <cellStyle name="Normál_Rend.önkorm2004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4"/>
  <sheetViews>
    <sheetView view="pageBreakPreview" zoomScaleNormal="75" zoomScaleSheetLayoutView="100" zoomScalePageLayoutView="0" workbookViewId="0" topLeftCell="A1">
      <selection activeCell="B27" sqref="B27"/>
    </sheetView>
  </sheetViews>
  <sheetFormatPr defaultColWidth="7" defaultRowHeight="15"/>
  <cols>
    <col min="1" max="1" width="2.8984375" style="1" customWidth="1"/>
    <col min="2" max="2" width="20.8984375" style="1" customWidth="1"/>
    <col min="3" max="3" width="10.19921875" style="2" customWidth="1"/>
    <col min="4" max="4" width="11.59765625" style="2" customWidth="1"/>
    <col min="5" max="5" width="9" style="2" customWidth="1"/>
    <col min="6" max="6" width="9.09765625" style="2" customWidth="1"/>
    <col min="7" max="7" width="9.69921875" style="2" customWidth="1"/>
    <col min="8" max="8" width="9.09765625" style="2" customWidth="1"/>
    <col min="9" max="9" width="10.69921875" style="2" customWidth="1"/>
    <col min="10" max="10" width="7.8984375" style="2" customWidth="1"/>
    <col min="11" max="11" width="8.3984375" style="2" customWidth="1"/>
    <col min="12" max="16384" width="7" style="1" customWidth="1"/>
  </cols>
  <sheetData>
    <row r="1" spans="1:23" s="6" customFormat="1" ht="1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5"/>
      <c r="P1" s="5"/>
      <c r="Q1" s="5"/>
      <c r="R1" s="5"/>
      <c r="S1" s="5"/>
      <c r="T1" s="5"/>
      <c r="U1" s="5"/>
      <c r="V1" s="5"/>
      <c r="W1" s="5"/>
    </row>
    <row r="2" spans="1:11" s="6" customFormat="1" ht="17.25" customHeight="1">
      <c r="A2" s="493" t="s">
        <v>1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</row>
    <row r="3" spans="1:11" ht="11.25" customHeight="1">
      <c r="A3" s="475" t="s">
        <v>2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</row>
    <row r="4" spans="1:11" ht="12.75" customHeight="1">
      <c r="A4" s="8"/>
      <c r="B4" s="7"/>
      <c r="C4" s="9"/>
      <c r="D4" s="9"/>
      <c r="E4" s="9"/>
      <c r="F4" s="9"/>
      <c r="G4" s="9"/>
      <c r="H4" s="9"/>
      <c r="I4" s="9"/>
      <c r="J4" s="476" t="s">
        <v>3</v>
      </c>
      <c r="K4" s="476"/>
    </row>
    <row r="5" spans="1:11" s="14" customFormat="1" ht="81" customHeight="1">
      <c r="A5" s="477" t="s">
        <v>4</v>
      </c>
      <c r="B5" s="477"/>
      <c r="C5" s="11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3" t="s">
        <v>13</v>
      </c>
    </row>
    <row r="6" spans="1:11" s="15" customFormat="1" ht="21" customHeight="1">
      <c r="A6" s="489" t="s">
        <v>14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</row>
    <row r="7" spans="1:11" s="15" customFormat="1" ht="17.25" customHeight="1">
      <c r="A7" s="16"/>
      <c r="B7" s="492" t="s">
        <v>15</v>
      </c>
      <c r="C7" s="492"/>
      <c r="D7" s="492"/>
      <c r="E7" s="492"/>
      <c r="F7" s="492"/>
      <c r="G7" s="492"/>
      <c r="H7" s="492"/>
      <c r="I7" s="492"/>
      <c r="J7" s="492"/>
      <c r="K7" s="492"/>
    </row>
    <row r="8" spans="1:11" s="15" customFormat="1" ht="17.25" customHeight="1">
      <c r="A8" s="16"/>
      <c r="B8" s="17" t="s">
        <v>16</v>
      </c>
      <c r="C8" s="18">
        <f>'4 kiad2013'!C8</f>
        <v>46650</v>
      </c>
      <c r="D8" s="19">
        <f>C8-E8-F8-G8-H8-I8-J8-K8</f>
        <v>46650</v>
      </c>
      <c r="E8" s="20">
        <f>'3 bev2013'!H8</f>
        <v>0</v>
      </c>
      <c r="F8" s="20">
        <f>'3 bev2013'!I8</f>
        <v>0</v>
      </c>
      <c r="G8" s="20">
        <f>'3 bev2013'!J8</f>
        <v>0</v>
      </c>
      <c r="H8" s="20">
        <f>'3 bev2013'!K8</f>
        <v>0</v>
      </c>
      <c r="I8" s="20">
        <f>'3 bev2013'!L8</f>
        <v>0</v>
      </c>
      <c r="J8" s="20">
        <f>'3 bev2013'!M8</f>
        <v>0</v>
      </c>
      <c r="K8" s="21">
        <f>'3 bev2013'!N8</f>
        <v>0</v>
      </c>
    </row>
    <row r="9" spans="1:11" s="15" customFormat="1" ht="12.75" customHeight="1" hidden="1">
      <c r="A9" s="16"/>
      <c r="B9" s="22" t="s">
        <v>17</v>
      </c>
      <c r="C9" s="23" t="e">
        <f>'4 kiad2013'!#REF!</f>
        <v>#REF!</v>
      </c>
      <c r="D9" s="24" t="e">
        <f>C9-E9-F9-G9-H9-I9-J9-K9</f>
        <v>#REF!</v>
      </c>
      <c r="E9" s="25" t="e">
        <f>'3 bev2013'!#REF!</f>
        <v>#REF!</v>
      </c>
      <c r="F9" s="25" t="e">
        <f>'3 bev2013'!#REF!</f>
        <v>#REF!</v>
      </c>
      <c r="G9" s="25" t="e">
        <f>'3 bev2013'!#REF!</f>
        <v>#REF!</v>
      </c>
      <c r="H9" s="25" t="e">
        <f>'3 bev2013'!#REF!</f>
        <v>#REF!</v>
      </c>
      <c r="I9" s="25" t="e">
        <f>'3 bev2013'!#REF!</f>
        <v>#REF!</v>
      </c>
      <c r="J9" s="25" t="e">
        <f>'3 bev2013'!#REF!</f>
        <v>#REF!</v>
      </c>
      <c r="K9" s="26" t="e">
        <f>'3 bev2013'!#REF!</f>
        <v>#REF!</v>
      </c>
    </row>
    <row r="10" spans="1:11" s="15" customFormat="1" ht="12.75" customHeight="1" hidden="1">
      <c r="A10" s="16"/>
      <c r="B10" s="27" t="s">
        <v>18</v>
      </c>
      <c r="C10" s="28" t="e">
        <f aca="true" t="shared" si="0" ref="C10:K10">IF(C9&gt;0,C8/C9,0)</f>
        <v>#REF!</v>
      </c>
      <c r="D10" s="29" t="e">
        <f t="shared" si="0"/>
        <v>#REF!</v>
      </c>
      <c r="E10" s="30" t="e">
        <f t="shared" si="0"/>
        <v>#REF!</v>
      </c>
      <c r="F10" s="30" t="e">
        <f t="shared" si="0"/>
        <v>#REF!</v>
      </c>
      <c r="G10" s="30" t="e">
        <f t="shared" si="0"/>
        <v>#REF!</v>
      </c>
      <c r="H10" s="30" t="e">
        <f t="shared" si="0"/>
        <v>#REF!</v>
      </c>
      <c r="I10" s="30" t="e">
        <f t="shared" si="0"/>
        <v>#REF!</v>
      </c>
      <c r="J10" s="30" t="e">
        <f t="shared" si="0"/>
        <v>#REF!</v>
      </c>
      <c r="K10" s="31" t="e">
        <f t="shared" si="0"/>
        <v>#REF!</v>
      </c>
    </row>
    <row r="11" spans="1:11" s="15" customFormat="1" ht="17.25" customHeight="1">
      <c r="A11" s="16"/>
      <c r="B11" s="481" t="s">
        <v>19</v>
      </c>
      <c r="C11" s="481"/>
      <c r="D11" s="481"/>
      <c r="E11" s="481"/>
      <c r="F11" s="481"/>
      <c r="G11" s="481"/>
      <c r="H11" s="481"/>
      <c r="I11" s="481"/>
      <c r="J11" s="481"/>
      <c r="K11" s="481"/>
    </row>
    <row r="12" spans="1:11" s="15" customFormat="1" ht="17.25" customHeight="1">
      <c r="A12" s="16"/>
      <c r="B12" s="17" t="s">
        <v>16</v>
      </c>
      <c r="C12" s="32">
        <f>'4 kiad2013'!C25</f>
        <v>25216</v>
      </c>
      <c r="D12" s="33">
        <f>C12-E12-F12-G12-H12-I12-J12-K12</f>
        <v>14715</v>
      </c>
      <c r="E12" s="20">
        <f>'3 bev2013'!H12</f>
        <v>10501</v>
      </c>
      <c r="F12" s="20">
        <f>'3 bev2013'!I12</f>
        <v>0</v>
      </c>
      <c r="G12" s="20">
        <f>'3 bev2013'!J12</f>
        <v>0</v>
      </c>
      <c r="H12" s="20">
        <f>'3 bev2013'!K12</f>
        <v>0</v>
      </c>
      <c r="I12" s="20">
        <f>'3 bev2013'!L12</f>
        <v>0</v>
      </c>
      <c r="J12" s="20">
        <f>'3 bev2013'!M12</f>
        <v>0</v>
      </c>
      <c r="K12" s="21">
        <f>'3 bev2013'!N12</f>
        <v>0</v>
      </c>
    </row>
    <row r="13" spans="1:11" s="15" customFormat="1" ht="12.75" customHeight="1" hidden="1">
      <c r="A13" s="16"/>
      <c r="B13" s="22" t="s">
        <v>17</v>
      </c>
      <c r="C13" s="34" t="e">
        <f>'4 kiad2013'!#REF!</f>
        <v>#REF!</v>
      </c>
      <c r="D13" s="35" t="e">
        <f>C13-E13-F13-G13-H13-I13-J13-K13</f>
        <v>#REF!</v>
      </c>
      <c r="E13" s="25" t="e">
        <f>'3 bev2013'!#REF!</f>
        <v>#REF!</v>
      </c>
      <c r="F13" s="25" t="e">
        <f>'3 bev2013'!#REF!</f>
        <v>#REF!</v>
      </c>
      <c r="G13" s="25" t="e">
        <f>'3 bev2013'!#REF!</f>
        <v>#REF!</v>
      </c>
      <c r="H13" s="25" t="e">
        <f>'3 bev2013'!#REF!</f>
        <v>#REF!</v>
      </c>
      <c r="I13" s="25" t="e">
        <f>'3 bev2013'!#REF!</f>
        <v>#REF!</v>
      </c>
      <c r="J13" s="25" t="e">
        <f>'3 bev2013'!#REF!</f>
        <v>#REF!</v>
      </c>
      <c r="K13" s="26" t="e">
        <f>'3 bev2013'!#REF!</f>
        <v>#REF!</v>
      </c>
    </row>
    <row r="14" spans="1:11" s="15" customFormat="1" ht="12.75" customHeight="1" hidden="1">
      <c r="A14" s="16"/>
      <c r="B14" s="27" t="s">
        <v>18</v>
      </c>
      <c r="C14" s="36" t="e">
        <f aca="true" t="shared" si="1" ref="C14:K14">IF(C13&gt;0,C12/C13,0)</f>
        <v>#REF!</v>
      </c>
      <c r="D14" s="37" t="e">
        <f t="shared" si="1"/>
        <v>#REF!</v>
      </c>
      <c r="E14" s="30" t="e">
        <f t="shared" si="1"/>
        <v>#REF!</v>
      </c>
      <c r="F14" s="30" t="e">
        <f t="shared" si="1"/>
        <v>#REF!</v>
      </c>
      <c r="G14" s="30" t="e">
        <f t="shared" si="1"/>
        <v>#REF!</v>
      </c>
      <c r="H14" s="30" t="e">
        <f t="shared" si="1"/>
        <v>#REF!</v>
      </c>
      <c r="I14" s="30" t="e">
        <f t="shared" si="1"/>
        <v>#REF!</v>
      </c>
      <c r="J14" s="30" t="e">
        <f t="shared" si="1"/>
        <v>#REF!</v>
      </c>
      <c r="K14" s="31" t="e">
        <f t="shared" si="1"/>
        <v>#REF!</v>
      </c>
    </row>
    <row r="15" spans="1:11" s="15" customFormat="1" ht="18" customHeight="1">
      <c r="A15" s="16"/>
      <c r="B15" s="481" t="s">
        <v>20</v>
      </c>
      <c r="C15" s="481"/>
      <c r="D15" s="481"/>
      <c r="E15" s="481"/>
      <c r="F15" s="481"/>
      <c r="G15" s="481"/>
      <c r="H15" s="481"/>
      <c r="I15" s="481"/>
      <c r="J15" s="481"/>
      <c r="K15" s="481"/>
    </row>
    <row r="16" spans="1:11" s="15" customFormat="1" ht="18" customHeight="1">
      <c r="A16" s="16"/>
      <c r="B16" s="17" t="s">
        <v>16</v>
      </c>
      <c r="C16" s="32" t="e">
        <f>'4 kiad2013'!#REF!</f>
        <v>#REF!</v>
      </c>
      <c r="D16" s="19" t="e">
        <f>C16-E16-F16-G16-H16-I16-J16-K16</f>
        <v>#REF!</v>
      </c>
      <c r="E16" s="20" t="e">
        <f>'3 bev2013'!#REF!</f>
        <v>#REF!</v>
      </c>
      <c r="F16" s="20" t="e">
        <f>'3 bev2013'!#REF!</f>
        <v>#REF!</v>
      </c>
      <c r="G16" s="20" t="e">
        <f>'3 bev2013'!#REF!</f>
        <v>#REF!</v>
      </c>
      <c r="H16" s="20" t="e">
        <f>'3 bev2013'!#REF!</f>
        <v>#REF!</v>
      </c>
      <c r="I16" s="20" t="e">
        <f>'3 bev2013'!#REF!</f>
        <v>#REF!</v>
      </c>
      <c r="J16" s="20" t="e">
        <f>'3 bev2013'!#REF!</f>
        <v>#REF!</v>
      </c>
      <c r="K16" s="21" t="e">
        <f>'3 bev2013'!#REF!</f>
        <v>#REF!</v>
      </c>
    </row>
    <row r="17" spans="1:11" s="15" customFormat="1" ht="12.75" customHeight="1" hidden="1">
      <c r="A17" s="16"/>
      <c r="B17" s="22" t="s">
        <v>17</v>
      </c>
      <c r="C17" s="34" t="e">
        <f>'4 kiad2013'!#REF!</f>
        <v>#REF!</v>
      </c>
      <c r="D17" s="24" t="e">
        <f>C17-E17-F17-G17-H17-I17-J17-K17</f>
        <v>#REF!</v>
      </c>
      <c r="E17" s="25" t="e">
        <f>'3 bev2013'!#REF!</f>
        <v>#REF!</v>
      </c>
      <c r="F17" s="25" t="e">
        <f>'3 bev2013'!#REF!</f>
        <v>#REF!</v>
      </c>
      <c r="G17" s="25" t="e">
        <f>'3 bev2013'!#REF!</f>
        <v>#REF!</v>
      </c>
      <c r="H17" s="25" t="e">
        <f>'3 bev2013'!#REF!</f>
        <v>#REF!</v>
      </c>
      <c r="I17" s="25" t="e">
        <f>'3 bev2013'!#REF!</f>
        <v>#REF!</v>
      </c>
      <c r="J17" s="25" t="e">
        <f>'3 bev2013'!#REF!</f>
        <v>#REF!</v>
      </c>
      <c r="K17" s="26" t="e">
        <f>'3 bev2013'!#REF!</f>
        <v>#REF!</v>
      </c>
    </row>
    <row r="18" spans="1:11" s="15" customFormat="1" ht="12.75" customHeight="1" hidden="1">
      <c r="A18" s="16"/>
      <c r="B18" s="27" t="s">
        <v>18</v>
      </c>
      <c r="C18" s="36" t="e">
        <f aca="true" t="shared" si="2" ref="C18:K18">IF(C17&gt;0,C16/C17,0)</f>
        <v>#REF!</v>
      </c>
      <c r="D18" s="29" t="e">
        <f t="shared" si="2"/>
        <v>#REF!</v>
      </c>
      <c r="E18" s="30" t="e">
        <f t="shared" si="2"/>
        <v>#REF!</v>
      </c>
      <c r="F18" s="30" t="e">
        <f t="shared" si="2"/>
        <v>#REF!</v>
      </c>
      <c r="G18" s="30" t="e">
        <f t="shared" si="2"/>
        <v>#REF!</v>
      </c>
      <c r="H18" s="30" t="e">
        <f t="shared" si="2"/>
        <v>#REF!</v>
      </c>
      <c r="I18" s="30" t="e">
        <f t="shared" si="2"/>
        <v>#REF!</v>
      </c>
      <c r="J18" s="30" t="e">
        <f t="shared" si="2"/>
        <v>#REF!</v>
      </c>
      <c r="K18" s="31" t="e">
        <f t="shared" si="2"/>
        <v>#REF!</v>
      </c>
    </row>
    <row r="19" spans="1:11" s="15" customFormat="1" ht="18" customHeight="1">
      <c r="A19" s="16"/>
      <c r="B19" s="481" t="s">
        <v>21</v>
      </c>
      <c r="C19" s="481"/>
      <c r="D19" s="481"/>
      <c r="E19" s="481"/>
      <c r="F19" s="481"/>
      <c r="G19" s="481"/>
      <c r="H19" s="481"/>
      <c r="I19" s="481"/>
      <c r="J19" s="481"/>
      <c r="K19" s="481"/>
    </row>
    <row r="20" spans="1:11" s="15" customFormat="1" ht="18" customHeight="1">
      <c r="A20" s="16"/>
      <c r="B20" s="17" t="s">
        <v>16</v>
      </c>
      <c r="C20" s="32" t="e">
        <f>'4 kiad2013'!#REF!</f>
        <v>#REF!</v>
      </c>
      <c r="D20" s="19" t="e">
        <f>C20-E20-F20-G20-H20-I20-J20-K20</f>
        <v>#REF!</v>
      </c>
      <c r="E20" s="20" t="e">
        <f>'3 bev2013'!#REF!</f>
        <v>#REF!</v>
      </c>
      <c r="F20" s="20" t="e">
        <f>'3 bev2013'!#REF!</f>
        <v>#REF!</v>
      </c>
      <c r="G20" s="20" t="e">
        <f>'3 bev2013'!#REF!</f>
        <v>#REF!</v>
      </c>
      <c r="H20" s="20" t="e">
        <f>'3 bev2013'!#REF!</f>
        <v>#REF!</v>
      </c>
      <c r="I20" s="20" t="e">
        <f>'3 bev2013'!#REF!</f>
        <v>#REF!</v>
      </c>
      <c r="J20" s="20" t="e">
        <f>'3 bev2013'!#REF!</f>
        <v>#REF!</v>
      </c>
      <c r="K20" s="21" t="e">
        <f>'3 bev2013'!#REF!</f>
        <v>#REF!</v>
      </c>
    </row>
    <row r="21" spans="1:11" s="15" customFormat="1" ht="12.75" customHeight="1" hidden="1">
      <c r="A21" s="16"/>
      <c r="B21" s="22" t="s">
        <v>17</v>
      </c>
      <c r="C21" s="34" t="e">
        <f>'4 kiad2013'!#REF!</f>
        <v>#REF!</v>
      </c>
      <c r="D21" s="24" t="e">
        <f>C21-E21-F21-G21-H21-I21-J21-K21</f>
        <v>#REF!</v>
      </c>
      <c r="E21" s="25" t="e">
        <f>'3 bev2013'!#REF!</f>
        <v>#REF!</v>
      </c>
      <c r="F21" s="25" t="e">
        <f>'3 bev2013'!#REF!</f>
        <v>#REF!</v>
      </c>
      <c r="G21" s="25" t="e">
        <f>'3 bev2013'!#REF!</f>
        <v>#REF!</v>
      </c>
      <c r="H21" s="25" t="e">
        <f>'3 bev2013'!#REF!</f>
        <v>#REF!</v>
      </c>
      <c r="I21" s="25" t="e">
        <f>'3 bev2013'!#REF!</f>
        <v>#REF!</v>
      </c>
      <c r="J21" s="25" t="e">
        <f>'3 bev2013'!#REF!</f>
        <v>#REF!</v>
      </c>
      <c r="K21" s="26" t="e">
        <f>'3 bev2013'!#REF!</f>
        <v>#REF!</v>
      </c>
    </row>
    <row r="22" spans="1:11" s="15" customFormat="1" ht="12.75" customHeight="1" hidden="1">
      <c r="A22" s="16"/>
      <c r="B22" s="27" t="s">
        <v>18</v>
      </c>
      <c r="C22" s="36" t="e">
        <f aca="true" t="shared" si="3" ref="C22:K22">IF(C21&gt;0,C20/C21,0)</f>
        <v>#REF!</v>
      </c>
      <c r="D22" s="29" t="e">
        <f t="shared" si="3"/>
        <v>#REF!</v>
      </c>
      <c r="E22" s="30" t="e">
        <f t="shared" si="3"/>
        <v>#REF!</v>
      </c>
      <c r="F22" s="30" t="e">
        <f t="shared" si="3"/>
        <v>#REF!</v>
      </c>
      <c r="G22" s="30" t="e">
        <f t="shared" si="3"/>
        <v>#REF!</v>
      </c>
      <c r="H22" s="30" t="e">
        <f t="shared" si="3"/>
        <v>#REF!</v>
      </c>
      <c r="I22" s="30" t="e">
        <f t="shared" si="3"/>
        <v>#REF!</v>
      </c>
      <c r="J22" s="30" t="e">
        <f t="shared" si="3"/>
        <v>#REF!</v>
      </c>
      <c r="K22" s="31" t="e">
        <f t="shared" si="3"/>
        <v>#REF!</v>
      </c>
    </row>
    <row r="23" spans="1:11" s="15" customFormat="1" ht="17.25" customHeight="1">
      <c r="A23" s="16"/>
      <c r="B23" s="481" t="s">
        <v>22</v>
      </c>
      <c r="C23" s="481"/>
      <c r="D23" s="481"/>
      <c r="E23" s="481"/>
      <c r="F23" s="481"/>
      <c r="G23" s="481"/>
      <c r="H23" s="481"/>
      <c r="I23" s="481"/>
      <c r="J23" s="481"/>
      <c r="K23" s="481"/>
    </row>
    <row r="24" spans="1:11" s="15" customFormat="1" ht="17.25" customHeight="1">
      <c r="A24" s="16"/>
      <c r="B24" s="17" t="s">
        <v>16</v>
      </c>
      <c r="C24" s="32" t="e">
        <f>'4 kiad2013'!#REF!</f>
        <v>#REF!</v>
      </c>
      <c r="D24" s="19" t="e">
        <f>C24-E24-F24-G24-H24-I24-J24-K24</f>
        <v>#REF!</v>
      </c>
      <c r="E24" s="20" t="e">
        <f>'3 bev2013'!#REF!</f>
        <v>#REF!</v>
      </c>
      <c r="F24" s="20" t="e">
        <f>'3 bev2013'!#REF!</f>
        <v>#REF!</v>
      </c>
      <c r="G24" s="20" t="e">
        <f>'3 bev2013'!#REF!</f>
        <v>#REF!</v>
      </c>
      <c r="H24" s="20" t="e">
        <f>'3 bev2013'!#REF!</f>
        <v>#REF!</v>
      </c>
      <c r="I24" s="20" t="e">
        <f>'3 bev2013'!#REF!</f>
        <v>#REF!</v>
      </c>
      <c r="J24" s="20" t="e">
        <f>'3 bev2013'!#REF!</f>
        <v>#REF!</v>
      </c>
      <c r="K24" s="21" t="e">
        <f>'3 bev2013'!#REF!</f>
        <v>#REF!</v>
      </c>
    </row>
    <row r="25" spans="1:11" s="15" customFormat="1" ht="12.75" customHeight="1" hidden="1">
      <c r="A25" s="16"/>
      <c r="B25" s="22" t="s">
        <v>17</v>
      </c>
      <c r="C25" s="34" t="e">
        <f>'4 kiad2013'!#REF!</f>
        <v>#REF!</v>
      </c>
      <c r="D25" s="24" t="e">
        <f>C25-E25-F25-G25-H25-I25-J25-K25</f>
        <v>#REF!</v>
      </c>
      <c r="E25" s="25" t="e">
        <f>'3 bev2013'!#REF!</f>
        <v>#REF!</v>
      </c>
      <c r="F25" s="25" t="e">
        <f>'3 bev2013'!#REF!</f>
        <v>#REF!</v>
      </c>
      <c r="G25" s="25" t="e">
        <f>'3 bev2013'!#REF!</f>
        <v>#REF!</v>
      </c>
      <c r="H25" s="25" t="e">
        <f>'3 bev2013'!#REF!</f>
        <v>#REF!</v>
      </c>
      <c r="I25" s="25" t="e">
        <f>'3 bev2013'!#REF!</f>
        <v>#REF!</v>
      </c>
      <c r="J25" s="25" t="e">
        <f>'3 bev2013'!#REF!</f>
        <v>#REF!</v>
      </c>
      <c r="K25" s="26" t="e">
        <f>'3 bev2013'!#REF!</f>
        <v>#REF!</v>
      </c>
    </row>
    <row r="26" spans="1:11" s="15" customFormat="1" ht="12.75" customHeight="1" hidden="1">
      <c r="A26" s="16"/>
      <c r="B26" s="27" t="s">
        <v>18</v>
      </c>
      <c r="C26" s="36" t="e">
        <f aca="true" t="shared" si="4" ref="C26:K26">IF(C25&gt;0,C24/C25,0)</f>
        <v>#REF!</v>
      </c>
      <c r="D26" s="29" t="e">
        <f t="shared" si="4"/>
        <v>#REF!</v>
      </c>
      <c r="E26" s="30" t="e">
        <f t="shared" si="4"/>
        <v>#REF!</v>
      </c>
      <c r="F26" s="30" t="e">
        <f t="shared" si="4"/>
        <v>#REF!</v>
      </c>
      <c r="G26" s="30" t="e">
        <f t="shared" si="4"/>
        <v>#REF!</v>
      </c>
      <c r="H26" s="30" t="e">
        <f t="shared" si="4"/>
        <v>#REF!</v>
      </c>
      <c r="I26" s="30" t="e">
        <f t="shared" si="4"/>
        <v>#REF!</v>
      </c>
      <c r="J26" s="30" t="e">
        <f t="shared" si="4"/>
        <v>#REF!</v>
      </c>
      <c r="K26" s="31" t="e">
        <f t="shared" si="4"/>
        <v>#REF!</v>
      </c>
    </row>
    <row r="27" spans="1:11" s="15" customFormat="1" ht="17.25" customHeight="1">
      <c r="A27" s="16"/>
      <c r="B27" s="481" t="s">
        <v>23</v>
      </c>
      <c r="C27" s="481"/>
      <c r="D27" s="481"/>
      <c r="E27" s="481"/>
      <c r="F27" s="481"/>
      <c r="G27" s="481"/>
      <c r="H27" s="481"/>
      <c r="I27" s="481"/>
      <c r="J27" s="481"/>
      <c r="K27" s="481"/>
    </row>
    <row r="28" spans="1:11" s="15" customFormat="1" ht="17.25" customHeight="1">
      <c r="A28" s="16"/>
      <c r="B28" s="17" t="s">
        <v>16</v>
      </c>
      <c r="C28" s="32" t="e">
        <f>'4 kiad2013'!#REF!</f>
        <v>#REF!</v>
      </c>
      <c r="D28" s="19" t="e">
        <f>C28-E28-F28-G28-H28-I28-J28-K28</f>
        <v>#REF!</v>
      </c>
      <c r="E28" s="20" t="e">
        <f>'3 bev2013'!#REF!</f>
        <v>#REF!</v>
      </c>
      <c r="F28" s="20" t="e">
        <f>'3 bev2013'!#REF!</f>
        <v>#REF!</v>
      </c>
      <c r="G28" s="20" t="e">
        <f>'3 bev2013'!#REF!</f>
        <v>#REF!</v>
      </c>
      <c r="H28" s="20" t="e">
        <f>'3 bev2013'!#REF!</f>
        <v>#REF!</v>
      </c>
      <c r="I28" s="20" t="e">
        <f>'3 bev2013'!#REF!</f>
        <v>#REF!</v>
      </c>
      <c r="J28" s="20" t="e">
        <f>'3 bev2013'!#REF!</f>
        <v>#REF!</v>
      </c>
      <c r="K28" s="21" t="e">
        <f>'3 bev2013'!#REF!</f>
        <v>#REF!</v>
      </c>
    </row>
    <row r="29" spans="1:11" s="15" customFormat="1" ht="12.75" customHeight="1" hidden="1">
      <c r="A29" s="16"/>
      <c r="B29" s="22" t="s">
        <v>17</v>
      </c>
      <c r="C29" s="34" t="e">
        <f>'4 kiad2013'!#REF!</f>
        <v>#REF!</v>
      </c>
      <c r="D29" s="24" t="e">
        <f>C29-E29-F29-G29-H29-I29-J29-K29</f>
        <v>#REF!</v>
      </c>
      <c r="E29" s="25" t="e">
        <f>'3 bev2013'!#REF!</f>
        <v>#REF!</v>
      </c>
      <c r="F29" s="25" t="e">
        <f>'3 bev2013'!#REF!</f>
        <v>#REF!</v>
      </c>
      <c r="G29" s="25" t="e">
        <f>'3 bev2013'!#REF!</f>
        <v>#REF!</v>
      </c>
      <c r="H29" s="25" t="e">
        <f>'3 bev2013'!#REF!</f>
        <v>#REF!</v>
      </c>
      <c r="I29" s="25" t="e">
        <f>'3 bev2013'!#REF!</f>
        <v>#REF!</v>
      </c>
      <c r="J29" s="25" t="e">
        <f>'3 bev2013'!#REF!</f>
        <v>#REF!</v>
      </c>
      <c r="K29" s="26" t="e">
        <f>'3 bev2013'!#REF!</f>
        <v>#REF!</v>
      </c>
    </row>
    <row r="30" spans="1:11" s="15" customFormat="1" ht="12.75" customHeight="1" hidden="1">
      <c r="A30" s="16"/>
      <c r="B30" s="27" t="s">
        <v>18</v>
      </c>
      <c r="C30" s="36" t="e">
        <f aca="true" t="shared" si="5" ref="C30:K30">IF(C29&gt;0,C28/C29,0)</f>
        <v>#REF!</v>
      </c>
      <c r="D30" s="29" t="e">
        <f t="shared" si="5"/>
        <v>#REF!</v>
      </c>
      <c r="E30" s="30" t="e">
        <f t="shared" si="5"/>
        <v>#REF!</v>
      </c>
      <c r="F30" s="30" t="e">
        <f t="shared" si="5"/>
        <v>#REF!</v>
      </c>
      <c r="G30" s="30" t="e">
        <f t="shared" si="5"/>
        <v>#REF!</v>
      </c>
      <c r="H30" s="30" t="e">
        <f t="shared" si="5"/>
        <v>#REF!</v>
      </c>
      <c r="I30" s="30" t="e">
        <f t="shared" si="5"/>
        <v>#REF!</v>
      </c>
      <c r="J30" s="30" t="e">
        <f t="shared" si="5"/>
        <v>#REF!</v>
      </c>
      <c r="K30" s="31" t="e">
        <f t="shared" si="5"/>
        <v>#REF!</v>
      </c>
    </row>
    <row r="31" spans="1:11" s="15" customFormat="1" ht="18" customHeight="1">
      <c r="A31" s="16"/>
      <c r="B31" s="481" t="s">
        <v>24</v>
      </c>
      <c r="C31" s="481"/>
      <c r="D31" s="481"/>
      <c r="E31" s="481"/>
      <c r="F31" s="481"/>
      <c r="G31" s="481"/>
      <c r="H31" s="481"/>
      <c r="I31" s="481"/>
      <c r="J31" s="481"/>
      <c r="K31" s="481"/>
    </row>
    <row r="32" spans="1:11" s="15" customFormat="1" ht="17.25" customHeight="1">
      <c r="A32" s="16"/>
      <c r="B32" s="17" t="s">
        <v>16</v>
      </c>
      <c r="C32" s="32" t="e">
        <f>'4 kiad2013'!#REF!</f>
        <v>#REF!</v>
      </c>
      <c r="D32" s="19" t="e">
        <f>C32-E32-F32-G32-H32-I32-J32-K32</f>
        <v>#REF!</v>
      </c>
      <c r="E32" s="20" t="e">
        <f>'3 bev2013'!#REF!</f>
        <v>#REF!</v>
      </c>
      <c r="F32" s="20" t="e">
        <f>'3 bev2013'!#REF!</f>
        <v>#REF!</v>
      </c>
      <c r="G32" s="20" t="e">
        <f>'3 bev2013'!#REF!</f>
        <v>#REF!</v>
      </c>
      <c r="H32" s="20" t="e">
        <f>'3 bev2013'!#REF!</f>
        <v>#REF!</v>
      </c>
      <c r="I32" s="20" t="e">
        <f>'3 bev2013'!#REF!</f>
        <v>#REF!</v>
      </c>
      <c r="J32" s="20" t="e">
        <f>'3 bev2013'!#REF!</f>
        <v>#REF!</v>
      </c>
      <c r="K32" s="21" t="e">
        <f>'3 bev2013'!#REF!</f>
        <v>#REF!</v>
      </c>
    </row>
    <row r="33" spans="1:11" s="15" customFormat="1" ht="12.75" customHeight="1" hidden="1">
      <c r="A33" s="16"/>
      <c r="B33" s="22" t="s">
        <v>17</v>
      </c>
      <c r="C33" s="34" t="e">
        <f>'4 kiad2013'!#REF!</f>
        <v>#REF!</v>
      </c>
      <c r="D33" s="24" t="e">
        <f>C33-E33-F33-G33-H33-I33-J33-K33</f>
        <v>#REF!</v>
      </c>
      <c r="E33" s="25" t="e">
        <f>'3 bev2013'!#REF!</f>
        <v>#REF!</v>
      </c>
      <c r="F33" s="25" t="e">
        <f>'3 bev2013'!#REF!</f>
        <v>#REF!</v>
      </c>
      <c r="G33" s="25" t="e">
        <f>'3 bev2013'!#REF!</f>
        <v>#REF!</v>
      </c>
      <c r="H33" s="25" t="e">
        <f>'3 bev2013'!#REF!</f>
        <v>#REF!</v>
      </c>
      <c r="I33" s="25" t="e">
        <f>'3 bev2013'!#REF!</f>
        <v>#REF!</v>
      </c>
      <c r="J33" s="25" t="e">
        <f>'3 bev2013'!#REF!</f>
        <v>#REF!</v>
      </c>
      <c r="K33" s="26" t="e">
        <f>'3 bev2013'!#REF!</f>
        <v>#REF!</v>
      </c>
    </row>
    <row r="34" spans="1:11" s="15" customFormat="1" ht="12.75" customHeight="1" hidden="1">
      <c r="A34" s="16"/>
      <c r="B34" s="27" t="s">
        <v>18</v>
      </c>
      <c r="C34" s="36" t="e">
        <f aca="true" t="shared" si="6" ref="C34:K34">IF(C33&gt;0,C32/C33,0)</f>
        <v>#REF!</v>
      </c>
      <c r="D34" s="29" t="e">
        <f t="shared" si="6"/>
        <v>#REF!</v>
      </c>
      <c r="E34" s="30" t="e">
        <f t="shared" si="6"/>
        <v>#REF!</v>
      </c>
      <c r="F34" s="30" t="e">
        <f t="shared" si="6"/>
        <v>#REF!</v>
      </c>
      <c r="G34" s="30" t="e">
        <f t="shared" si="6"/>
        <v>#REF!</v>
      </c>
      <c r="H34" s="30" t="e">
        <f t="shared" si="6"/>
        <v>#REF!</v>
      </c>
      <c r="I34" s="30" t="e">
        <f t="shared" si="6"/>
        <v>#REF!</v>
      </c>
      <c r="J34" s="30" t="e">
        <f t="shared" si="6"/>
        <v>#REF!</v>
      </c>
      <c r="K34" s="31" t="e">
        <f t="shared" si="6"/>
        <v>#REF!</v>
      </c>
    </row>
    <row r="35" spans="1:11" s="15" customFormat="1" ht="18" customHeight="1">
      <c r="A35" s="16"/>
      <c r="B35" s="481" t="s">
        <v>25</v>
      </c>
      <c r="C35" s="481"/>
      <c r="D35" s="481"/>
      <c r="E35" s="481"/>
      <c r="F35" s="481"/>
      <c r="G35" s="481"/>
      <c r="H35" s="481"/>
      <c r="I35" s="481"/>
      <c r="J35" s="481"/>
      <c r="K35" s="481"/>
    </row>
    <row r="36" spans="1:11" s="15" customFormat="1" ht="17.25" customHeight="1">
      <c r="A36" s="16"/>
      <c r="B36" s="17" t="s">
        <v>16</v>
      </c>
      <c r="C36" s="32" t="e">
        <f>'4 kiad2013'!#REF!</f>
        <v>#REF!</v>
      </c>
      <c r="D36" s="19" t="e">
        <f>C36-E36-F36-G36-H36-I36-J36-K36</f>
        <v>#REF!</v>
      </c>
      <c r="E36" s="20" t="e">
        <f>'3 bev2013'!#REF!</f>
        <v>#REF!</v>
      </c>
      <c r="F36" s="20" t="e">
        <f>'3 bev2013'!#REF!</f>
        <v>#REF!</v>
      </c>
      <c r="G36" s="20" t="e">
        <f>'3 bev2013'!#REF!</f>
        <v>#REF!</v>
      </c>
      <c r="H36" s="20" t="e">
        <f>'3 bev2013'!#REF!</f>
        <v>#REF!</v>
      </c>
      <c r="I36" s="20" t="e">
        <f>'3 bev2013'!#REF!</f>
        <v>#REF!</v>
      </c>
      <c r="J36" s="20" t="e">
        <f>'3 bev2013'!#REF!</f>
        <v>#REF!</v>
      </c>
      <c r="K36" s="21" t="e">
        <f>'3 bev2013'!#REF!</f>
        <v>#REF!</v>
      </c>
    </row>
    <row r="37" spans="1:11" s="15" customFormat="1" ht="12.75" customHeight="1" hidden="1">
      <c r="A37" s="16"/>
      <c r="B37" s="22" t="s">
        <v>17</v>
      </c>
      <c r="C37" s="34" t="e">
        <f>'4 kiad2013'!#REF!</f>
        <v>#REF!</v>
      </c>
      <c r="D37" s="24" t="e">
        <f>C37-E37-F37-G37-H37-I37-J37-K37</f>
        <v>#REF!</v>
      </c>
      <c r="E37" s="25" t="e">
        <f>'3 bev2013'!#REF!</f>
        <v>#REF!</v>
      </c>
      <c r="F37" s="25" t="e">
        <f>'3 bev2013'!#REF!</f>
        <v>#REF!</v>
      </c>
      <c r="G37" s="25" t="e">
        <f>'3 bev2013'!#REF!</f>
        <v>#REF!</v>
      </c>
      <c r="H37" s="25" t="e">
        <f>'3 bev2013'!#REF!</f>
        <v>#REF!</v>
      </c>
      <c r="I37" s="25" t="e">
        <f>'3 bev2013'!#REF!</f>
        <v>#REF!</v>
      </c>
      <c r="J37" s="25" t="e">
        <f>'3 bev2013'!#REF!</f>
        <v>#REF!</v>
      </c>
      <c r="K37" s="26" t="e">
        <f>'3 bev2013'!#REF!</f>
        <v>#REF!</v>
      </c>
    </row>
    <row r="38" spans="1:11" s="15" customFormat="1" ht="12.75" customHeight="1" hidden="1">
      <c r="A38" s="16"/>
      <c r="B38" s="27" t="s">
        <v>18</v>
      </c>
      <c r="C38" s="36" t="e">
        <f aca="true" t="shared" si="7" ref="C38:K38">IF(C37&gt;0,C36/C37,0)</f>
        <v>#REF!</v>
      </c>
      <c r="D38" s="29" t="e">
        <f t="shared" si="7"/>
        <v>#REF!</v>
      </c>
      <c r="E38" s="30" t="e">
        <f t="shared" si="7"/>
        <v>#REF!</v>
      </c>
      <c r="F38" s="30" t="e">
        <f t="shared" si="7"/>
        <v>#REF!</v>
      </c>
      <c r="G38" s="30" t="e">
        <f t="shared" si="7"/>
        <v>#REF!</v>
      </c>
      <c r="H38" s="30" t="e">
        <f t="shared" si="7"/>
        <v>#REF!</v>
      </c>
      <c r="I38" s="30" t="e">
        <f t="shared" si="7"/>
        <v>#REF!</v>
      </c>
      <c r="J38" s="30" t="e">
        <f t="shared" si="7"/>
        <v>#REF!</v>
      </c>
      <c r="K38" s="31" t="e">
        <f t="shared" si="7"/>
        <v>#REF!</v>
      </c>
    </row>
    <row r="39" spans="1:11" s="15" customFormat="1" ht="17.25" customHeight="1">
      <c r="A39" s="16"/>
      <c r="B39" s="481" t="s">
        <v>26</v>
      </c>
      <c r="C39" s="481"/>
      <c r="D39" s="481"/>
      <c r="E39" s="481"/>
      <c r="F39" s="481"/>
      <c r="G39" s="481"/>
      <c r="H39" s="481"/>
      <c r="I39" s="481"/>
      <c r="J39" s="481"/>
      <c r="K39" s="481"/>
    </row>
    <row r="40" spans="1:11" s="15" customFormat="1" ht="18" customHeight="1">
      <c r="A40" s="16"/>
      <c r="B40" s="38" t="s">
        <v>16</v>
      </c>
      <c r="C40" s="39" t="e">
        <f>'4 kiad2013'!#REF!</f>
        <v>#REF!</v>
      </c>
      <c r="D40" s="40" t="e">
        <f>C40-E40-F40-G40-H40-I40-J40-K40</f>
        <v>#REF!</v>
      </c>
      <c r="E40" s="41" t="e">
        <f>'3 bev2013'!#REF!</f>
        <v>#REF!</v>
      </c>
      <c r="F40" s="41" t="e">
        <f>'3 bev2013'!#REF!</f>
        <v>#REF!</v>
      </c>
      <c r="G40" s="41" t="e">
        <f>'3 bev2013'!#REF!</f>
        <v>#REF!</v>
      </c>
      <c r="H40" s="41" t="e">
        <f>'3 bev2013'!#REF!</f>
        <v>#REF!</v>
      </c>
      <c r="I40" s="41" t="e">
        <f>'3 bev2013'!#REF!</f>
        <v>#REF!</v>
      </c>
      <c r="J40" s="41" t="e">
        <f>'3 bev2013'!#REF!</f>
        <v>#REF!</v>
      </c>
      <c r="K40" s="42" t="e">
        <f>'3 bev2013'!#REF!</f>
        <v>#REF!</v>
      </c>
    </row>
    <row r="41" spans="1:11" s="15" customFormat="1" ht="12.75" customHeight="1" hidden="1">
      <c r="A41" s="16"/>
      <c r="B41" s="43" t="s">
        <v>17</v>
      </c>
      <c r="C41" s="44" t="e">
        <f>'4 kiad2013'!#REF!</f>
        <v>#REF!</v>
      </c>
      <c r="D41" s="45" t="e">
        <f>C41-E41-F41-G41-H41-I41-J41-K41</f>
        <v>#REF!</v>
      </c>
      <c r="E41" s="46" t="e">
        <f>'3 bev2013'!#REF!</f>
        <v>#REF!</v>
      </c>
      <c r="F41" s="46" t="e">
        <f>'3 bev2013'!#REF!</f>
        <v>#REF!</v>
      </c>
      <c r="G41" s="46" t="e">
        <f>'3 bev2013'!#REF!</f>
        <v>#REF!</v>
      </c>
      <c r="H41" s="46" t="e">
        <f>'3 bev2013'!#REF!</f>
        <v>#REF!</v>
      </c>
      <c r="I41" s="46" t="e">
        <f>'3 bev2013'!#REF!</f>
        <v>#REF!</v>
      </c>
      <c r="J41" s="46" t="e">
        <f>'3 bev2013'!#REF!</f>
        <v>#REF!</v>
      </c>
      <c r="K41" s="47" t="e">
        <f>'3 bev2013'!#REF!</f>
        <v>#REF!</v>
      </c>
    </row>
    <row r="42" spans="1:11" s="15" customFormat="1" ht="12.75" customHeight="1" hidden="1">
      <c r="A42" s="16"/>
      <c r="B42" s="27" t="s">
        <v>18</v>
      </c>
      <c r="C42" s="36" t="e">
        <f aca="true" t="shared" si="8" ref="C42:K42">IF(C41&gt;0,C40/C41,0)</f>
        <v>#REF!</v>
      </c>
      <c r="D42" s="29" t="e">
        <f t="shared" si="8"/>
        <v>#REF!</v>
      </c>
      <c r="E42" s="30" t="e">
        <f t="shared" si="8"/>
        <v>#REF!</v>
      </c>
      <c r="F42" s="30" t="e">
        <f t="shared" si="8"/>
        <v>#REF!</v>
      </c>
      <c r="G42" s="30" t="e">
        <f t="shared" si="8"/>
        <v>#REF!</v>
      </c>
      <c r="H42" s="30" t="e">
        <f t="shared" si="8"/>
        <v>#REF!</v>
      </c>
      <c r="I42" s="30" t="e">
        <f t="shared" si="8"/>
        <v>#REF!</v>
      </c>
      <c r="J42" s="30" t="e">
        <f t="shared" si="8"/>
        <v>#REF!</v>
      </c>
      <c r="K42" s="31" t="e">
        <f t="shared" si="8"/>
        <v>#REF!</v>
      </c>
    </row>
    <row r="43" spans="1:11" s="15" customFormat="1" ht="12" customHeight="1">
      <c r="A43" s="48"/>
      <c r="B43" s="6"/>
      <c r="C43" s="49"/>
      <c r="D43" s="50"/>
      <c r="E43" s="50"/>
      <c r="F43" s="50"/>
      <c r="G43" s="50"/>
      <c r="H43" s="50"/>
      <c r="I43" s="50"/>
      <c r="J43" s="50"/>
      <c r="K43" s="51"/>
    </row>
    <row r="44" spans="1:11" s="15" customFormat="1" ht="24" customHeight="1">
      <c r="A44" s="487" t="s">
        <v>27</v>
      </c>
      <c r="B44" s="487"/>
      <c r="C44" s="52" t="e">
        <f>SUM(D44:K44)</f>
        <v>#REF!</v>
      </c>
      <c r="D44" s="53" t="e">
        <f aca="true" t="shared" si="9" ref="D44:K45">D8+D12+D16+D20+D24+D28+D32+D36+D40</f>
        <v>#REF!</v>
      </c>
      <c r="E44" s="54" t="e">
        <f t="shared" si="9"/>
        <v>#REF!</v>
      </c>
      <c r="F44" s="54" t="e">
        <f t="shared" si="9"/>
        <v>#REF!</v>
      </c>
      <c r="G44" s="54" t="e">
        <f t="shared" si="9"/>
        <v>#REF!</v>
      </c>
      <c r="H44" s="54" t="e">
        <f t="shared" si="9"/>
        <v>#REF!</v>
      </c>
      <c r="I44" s="54" t="e">
        <f t="shared" si="9"/>
        <v>#REF!</v>
      </c>
      <c r="J44" s="54" t="e">
        <f t="shared" si="9"/>
        <v>#REF!</v>
      </c>
      <c r="K44" s="55" t="e">
        <f t="shared" si="9"/>
        <v>#REF!</v>
      </c>
    </row>
    <row r="45" spans="1:11" s="15" customFormat="1" ht="12.75" customHeight="1" hidden="1">
      <c r="A45" s="484" t="s">
        <v>28</v>
      </c>
      <c r="B45" s="484"/>
      <c r="C45" s="56" t="e">
        <f>SUM(D45:K45)</f>
        <v>#REF!</v>
      </c>
      <c r="D45" s="57" t="e">
        <f t="shared" si="9"/>
        <v>#REF!</v>
      </c>
      <c r="E45" s="58" t="e">
        <f t="shared" si="9"/>
        <v>#REF!</v>
      </c>
      <c r="F45" s="58" t="e">
        <f t="shared" si="9"/>
        <v>#REF!</v>
      </c>
      <c r="G45" s="58" t="e">
        <f t="shared" si="9"/>
        <v>#REF!</v>
      </c>
      <c r="H45" s="58" t="e">
        <f t="shared" si="9"/>
        <v>#REF!</v>
      </c>
      <c r="I45" s="58" t="e">
        <f t="shared" si="9"/>
        <v>#REF!</v>
      </c>
      <c r="J45" s="58" t="e">
        <f t="shared" si="9"/>
        <v>#REF!</v>
      </c>
      <c r="K45" s="59" t="e">
        <f t="shared" si="9"/>
        <v>#REF!</v>
      </c>
    </row>
    <row r="46" spans="1:11" s="15" customFormat="1" ht="12" customHeight="1">
      <c r="A46" s="60"/>
      <c r="B46" s="61"/>
      <c r="C46" s="62"/>
      <c r="D46" s="62"/>
      <c r="E46" s="62"/>
      <c r="F46" s="62"/>
      <c r="G46" s="62"/>
      <c r="H46" s="62"/>
      <c r="I46" s="62"/>
      <c r="J46" s="62"/>
      <c r="K46" s="63"/>
    </row>
    <row r="47" spans="1:11" s="15" customFormat="1" ht="21" customHeight="1">
      <c r="A47" s="485" t="s">
        <v>29</v>
      </c>
      <c r="B47" s="485"/>
      <c r="C47" s="485"/>
      <c r="D47" s="485"/>
      <c r="E47" s="485"/>
      <c r="F47" s="485"/>
      <c r="G47" s="485"/>
      <c r="H47" s="485"/>
      <c r="I47" s="485"/>
      <c r="J47" s="485"/>
      <c r="K47" s="485"/>
    </row>
    <row r="48" spans="1:11" s="15" customFormat="1" ht="17.25" customHeight="1">
      <c r="A48" s="64"/>
      <c r="B48" s="488" t="s">
        <v>30</v>
      </c>
      <c r="C48" s="488"/>
      <c r="D48" s="488"/>
      <c r="E48" s="488"/>
      <c r="F48" s="488"/>
      <c r="G48" s="488"/>
      <c r="H48" s="488"/>
      <c r="I48" s="488"/>
      <c r="J48" s="488"/>
      <c r="K48" s="488"/>
    </row>
    <row r="49" spans="1:11" s="15" customFormat="1" ht="17.25" customHeight="1">
      <c r="A49" s="16"/>
      <c r="B49" s="17" t="s">
        <v>16</v>
      </c>
      <c r="C49" s="32" t="e">
        <f>'4 kiad2013'!#REF!</f>
        <v>#REF!</v>
      </c>
      <c r="D49" s="19" t="e">
        <f>C49-E49-F49-G49-H49-I49-J49-K49</f>
        <v>#REF!</v>
      </c>
      <c r="E49" s="20">
        <f>'3 bev2013'!H19</f>
        <v>10501</v>
      </c>
      <c r="F49" s="20">
        <f>'3 bev2013'!I19</f>
        <v>0</v>
      </c>
      <c r="G49" s="20">
        <f>'3 bev2013'!J19</f>
        <v>0</v>
      </c>
      <c r="H49" s="20">
        <f>'3 bev2013'!K19</f>
        <v>0</v>
      </c>
      <c r="I49" s="20">
        <f>'3 bev2013'!L19</f>
        <v>0</v>
      </c>
      <c r="J49" s="20">
        <f>'3 bev2013'!M19</f>
        <v>0</v>
      </c>
      <c r="K49" s="21">
        <f>'3 bev2013'!N19</f>
        <v>0</v>
      </c>
    </row>
    <row r="50" spans="1:11" s="15" customFormat="1" ht="12.75" customHeight="1" hidden="1">
      <c r="A50" s="16"/>
      <c r="B50" s="22" t="s">
        <v>17</v>
      </c>
      <c r="C50" s="34" t="e">
        <f>'4 kiad2013'!#REF!</f>
        <v>#REF!</v>
      </c>
      <c r="D50" s="24" t="e">
        <f>C50-E50-F50-G50-H50-I50-J50-K50</f>
        <v>#REF!</v>
      </c>
      <c r="E50" s="25" t="e">
        <f>'3 bev2013'!#REF!</f>
        <v>#REF!</v>
      </c>
      <c r="F50" s="25" t="e">
        <f>'3 bev2013'!#REF!</f>
        <v>#REF!</v>
      </c>
      <c r="G50" s="25" t="e">
        <f>'3 bev2013'!#REF!</f>
        <v>#REF!</v>
      </c>
      <c r="H50" s="25" t="e">
        <f>'3 bev2013'!#REF!</f>
        <v>#REF!</v>
      </c>
      <c r="I50" s="25" t="e">
        <f>'3 bev2013'!#REF!</f>
        <v>#REF!</v>
      </c>
      <c r="J50" s="25" t="e">
        <f>'3 bev2013'!#REF!</f>
        <v>#REF!</v>
      </c>
      <c r="K50" s="26" t="e">
        <f>'3 bev2013'!#REF!</f>
        <v>#REF!</v>
      </c>
    </row>
    <row r="51" spans="1:11" s="15" customFormat="1" ht="12.75" customHeight="1" hidden="1">
      <c r="A51" s="16"/>
      <c r="B51" s="27" t="s">
        <v>18</v>
      </c>
      <c r="C51" s="36" t="e">
        <f aca="true" t="shared" si="10" ref="C51:K51">IF(C50&gt;0,C49/C50,0)</f>
        <v>#REF!</v>
      </c>
      <c r="D51" s="29" t="e">
        <f t="shared" si="10"/>
        <v>#REF!</v>
      </c>
      <c r="E51" s="30" t="e">
        <f t="shared" si="10"/>
        <v>#REF!</v>
      </c>
      <c r="F51" s="30" t="e">
        <f t="shared" si="10"/>
        <v>#REF!</v>
      </c>
      <c r="G51" s="30" t="e">
        <f t="shared" si="10"/>
        <v>#REF!</v>
      </c>
      <c r="H51" s="30" t="e">
        <f t="shared" si="10"/>
        <v>#REF!</v>
      </c>
      <c r="I51" s="30" t="e">
        <f t="shared" si="10"/>
        <v>#REF!</v>
      </c>
      <c r="J51" s="30" t="e">
        <f t="shared" si="10"/>
        <v>#REF!</v>
      </c>
      <c r="K51" s="31" t="e">
        <f t="shared" si="10"/>
        <v>#REF!</v>
      </c>
    </row>
    <row r="52" spans="1:11" s="15" customFormat="1" ht="18" customHeight="1">
      <c r="A52" s="16"/>
      <c r="B52" s="481" t="s">
        <v>31</v>
      </c>
      <c r="C52" s="481"/>
      <c r="D52" s="481"/>
      <c r="E52" s="481"/>
      <c r="F52" s="481"/>
      <c r="G52" s="481"/>
      <c r="H52" s="481"/>
      <c r="I52" s="481"/>
      <c r="J52" s="481"/>
      <c r="K52" s="481"/>
    </row>
    <row r="53" spans="1:11" s="15" customFormat="1" ht="18" customHeight="1">
      <c r="A53" s="16"/>
      <c r="B53" s="17" t="s">
        <v>16</v>
      </c>
      <c r="C53" s="32" t="e">
        <f>'4 kiad2013'!#REF!</f>
        <v>#REF!</v>
      </c>
      <c r="D53" s="19" t="e">
        <f>C53-E53-F53-G53-H53-I53-J53-K53</f>
        <v>#REF!</v>
      </c>
      <c r="E53" s="20" t="e">
        <f>'3 bev2013'!#REF!</f>
        <v>#REF!</v>
      </c>
      <c r="F53" s="20" t="e">
        <f>'3 bev2013'!#REF!</f>
        <v>#REF!</v>
      </c>
      <c r="G53" s="20" t="e">
        <f>'3 bev2013'!#REF!</f>
        <v>#REF!</v>
      </c>
      <c r="H53" s="20" t="e">
        <f>'3 bev2013'!#REF!</f>
        <v>#REF!</v>
      </c>
      <c r="I53" s="20" t="e">
        <f>'3 bev2013'!#REF!</f>
        <v>#REF!</v>
      </c>
      <c r="J53" s="20" t="e">
        <f>'3 bev2013'!#REF!</f>
        <v>#REF!</v>
      </c>
      <c r="K53" s="21" t="e">
        <f>'3 bev2013'!#REF!</f>
        <v>#REF!</v>
      </c>
    </row>
    <row r="54" spans="1:11" s="15" customFormat="1" ht="12.75" customHeight="1" hidden="1">
      <c r="A54" s="16"/>
      <c r="B54" s="22" t="s">
        <v>17</v>
      </c>
      <c r="C54" s="34" t="e">
        <f>'4 kiad2013'!#REF!</f>
        <v>#REF!</v>
      </c>
      <c r="D54" s="24" t="e">
        <f>C54-E54-F54-G54-H54-I54-J54-K54</f>
        <v>#REF!</v>
      </c>
      <c r="E54" s="25" t="e">
        <f>'3 bev2013'!#REF!</f>
        <v>#REF!</v>
      </c>
      <c r="F54" s="25" t="e">
        <f>'3 bev2013'!#REF!</f>
        <v>#REF!</v>
      </c>
      <c r="G54" s="25" t="e">
        <f>'3 bev2013'!#REF!</f>
        <v>#REF!</v>
      </c>
      <c r="H54" s="25" t="e">
        <f>'3 bev2013'!#REF!</f>
        <v>#REF!</v>
      </c>
      <c r="I54" s="25" t="e">
        <f>'3 bev2013'!#REF!</f>
        <v>#REF!</v>
      </c>
      <c r="J54" s="25" t="e">
        <f>'3 bev2013'!#REF!</f>
        <v>#REF!</v>
      </c>
      <c r="K54" s="26" t="e">
        <f>'3 bev2013'!#REF!</f>
        <v>#REF!</v>
      </c>
    </row>
    <row r="55" spans="1:11" s="15" customFormat="1" ht="12.75" customHeight="1" hidden="1">
      <c r="A55" s="16"/>
      <c r="B55" s="27" t="s">
        <v>18</v>
      </c>
      <c r="C55" s="36" t="e">
        <f aca="true" t="shared" si="11" ref="C55:K55">IF(C54&gt;0,C53/C54,0)</f>
        <v>#REF!</v>
      </c>
      <c r="D55" s="29" t="e">
        <f t="shared" si="11"/>
        <v>#REF!</v>
      </c>
      <c r="E55" s="30" t="e">
        <f t="shared" si="11"/>
        <v>#REF!</v>
      </c>
      <c r="F55" s="30" t="e">
        <f t="shared" si="11"/>
        <v>#REF!</v>
      </c>
      <c r="G55" s="30" t="e">
        <f t="shared" si="11"/>
        <v>#REF!</v>
      </c>
      <c r="H55" s="30" t="e">
        <f t="shared" si="11"/>
        <v>#REF!</v>
      </c>
      <c r="I55" s="30" t="e">
        <f t="shared" si="11"/>
        <v>#REF!</v>
      </c>
      <c r="J55" s="30" t="e">
        <f t="shared" si="11"/>
        <v>#REF!</v>
      </c>
      <c r="K55" s="31" t="e">
        <f t="shared" si="11"/>
        <v>#REF!</v>
      </c>
    </row>
    <row r="56" spans="1:11" s="15" customFormat="1" ht="18" customHeight="1">
      <c r="A56" s="16"/>
      <c r="B56" s="481" t="s">
        <v>32</v>
      </c>
      <c r="C56" s="481"/>
      <c r="D56" s="481"/>
      <c r="E56" s="481"/>
      <c r="F56" s="481"/>
      <c r="G56" s="481"/>
      <c r="H56" s="481"/>
      <c r="I56" s="481"/>
      <c r="J56" s="481"/>
      <c r="K56" s="481"/>
    </row>
    <row r="57" spans="1:11" s="15" customFormat="1" ht="18" customHeight="1">
      <c r="A57" s="16"/>
      <c r="B57" s="17" t="s">
        <v>16</v>
      </c>
      <c r="C57" s="32" t="e">
        <f>'4 kiad2013'!#REF!</f>
        <v>#REF!</v>
      </c>
      <c r="D57" s="19" t="e">
        <f>C57-E57-F57-G57-H57-I57-J57-K57</f>
        <v>#REF!</v>
      </c>
      <c r="E57" s="20" t="e">
        <f>'3 bev2013'!#REF!</f>
        <v>#REF!</v>
      </c>
      <c r="F57" s="20" t="e">
        <f>'3 bev2013'!#REF!</f>
        <v>#REF!</v>
      </c>
      <c r="G57" s="20" t="e">
        <f>'3 bev2013'!#REF!</f>
        <v>#REF!</v>
      </c>
      <c r="H57" s="20" t="e">
        <f>'3 bev2013'!#REF!</f>
        <v>#REF!</v>
      </c>
      <c r="I57" s="20" t="e">
        <f>'3 bev2013'!#REF!</f>
        <v>#REF!</v>
      </c>
      <c r="J57" s="20" t="e">
        <f>'3 bev2013'!#REF!</f>
        <v>#REF!</v>
      </c>
      <c r="K57" s="21" t="e">
        <f>'3 bev2013'!#REF!</f>
        <v>#REF!</v>
      </c>
    </row>
    <row r="58" spans="1:11" s="15" customFormat="1" ht="12.75" customHeight="1" hidden="1">
      <c r="A58" s="16"/>
      <c r="B58" s="22" t="s">
        <v>17</v>
      </c>
      <c r="C58" s="34" t="e">
        <f>'4 kiad2013'!#REF!</f>
        <v>#REF!</v>
      </c>
      <c r="D58" s="24" t="e">
        <f>C58-E58-F58-G58-H58-I58-J58-K58</f>
        <v>#REF!</v>
      </c>
      <c r="E58" s="25" t="e">
        <f>'3 bev2013'!#REF!</f>
        <v>#REF!</v>
      </c>
      <c r="F58" s="25" t="e">
        <f>'3 bev2013'!#REF!</f>
        <v>#REF!</v>
      </c>
      <c r="G58" s="25" t="e">
        <f>'3 bev2013'!#REF!</f>
        <v>#REF!</v>
      </c>
      <c r="H58" s="25" t="e">
        <f>'3 bev2013'!#REF!</f>
        <v>#REF!</v>
      </c>
      <c r="I58" s="25" t="e">
        <f>'3 bev2013'!#REF!</f>
        <v>#REF!</v>
      </c>
      <c r="J58" s="25" t="e">
        <f>'3 bev2013'!#REF!</f>
        <v>#REF!</v>
      </c>
      <c r="K58" s="26" t="e">
        <f>'3 bev2013'!#REF!</f>
        <v>#REF!</v>
      </c>
    </row>
    <row r="59" spans="1:11" s="15" customFormat="1" ht="12.75" customHeight="1" hidden="1">
      <c r="A59" s="16"/>
      <c r="B59" s="27" t="s">
        <v>18</v>
      </c>
      <c r="C59" s="36" t="e">
        <f aca="true" t="shared" si="12" ref="C59:K59">IF(C58&gt;0,C57/C58,0)</f>
        <v>#REF!</v>
      </c>
      <c r="D59" s="29" t="e">
        <f t="shared" si="12"/>
        <v>#REF!</v>
      </c>
      <c r="E59" s="30" t="e">
        <f t="shared" si="12"/>
        <v>#REF!</v>
      </c>
      <c r="F59" s="30" t="e">
        <f t="shared" si="12"/>
        <v>#REF!</v>
      </c>
      <c r="G59" s="30" t="e">
        <f t="shared" si="12"/>
        <v>#REF!</v>
      </c>
      <c r="H59" s="30" t="e">
        <f t="shared" si="12"/>
        <v>#REF!</v>
      </c>
      <c r="I59" s="30" t="e">
        <f t="shared" si="12"/>
        <v>#REF!</v>
      </c>
      <c r="J59" s="30" t="e">
        <f t="shared" si="12"/>
        <v>#REF!</v>
      </c>
      <c r="K59" s="31" t="e">
        <f t="shared" si="12"/>
        <v>#REF!</v>
      </c>
    </row>
    <row r="60" spans="1:11" s="15" customFormat="1" ht="17.25" customHeight="1">
      <c r="A60" s="16"/>
      <c r="B60" s="481" t="s">
        <v>33</v>
      </c>
      <c r="C60" s="481"/>
      <c r="D60" s="481"/>
      <c r="E60" s="481"/>
      <c r="F60" s="481"/>
      <c r="G60" s="481"/>
      <c r="H60" s="481"/>
      <c r="I60" s="481"/>
      <c r="J60" s="481"/>
      <c r="K60" s="481"/>
    </row>
    <row r="61" spans="1:11" s="15" customFormat="1" ht="17.25" customHeight="1">
      <c r="A61" s="16"/>
      <c r="B61" s="17" t="s">
        <v>16</v>
      </c>
      <c r="C61" s="32" t="e">
        <f>'4 kiad2013'!#REF!</f>
        <v>#REF!</v>
      </c>
      <c r="D61" s="19" t="e">
        <f>C61-E61-F61-G61-H61-I61-J61-K61</f>
        <v>#REF!</v>
      </c>
      <c r="E61" s="20" t="e">
        <f>'3 bev2013'!#REF!</f>
        <v>#REF!</v>
      </c>
      <c r="F61" s="20" t="e">
        <f>'3 bev2013'!#REF!</f>
        <v>#REF!</v>
      </c>
      <c r="G61" s="20" t="e">
        <f>'3 bev2013'!#REF!</f>
        <v>#REF!</v>
      </c>
      <c r="H61" s="20" t="e">
        <f>'3 bev2013'!#REF!</f>
        <v>#REF!</v>
      </c>
      <c r="I61" s="20" t="e">
        <f>'3 bev2013'!#REF!</f>
        <v>#REF!</v>
      </c>
      <c r="J61" s="20" t="e">
        <f>'3 bev2013'!#REF!</f>
        <v>#REF!</v>
      </c>
      <c r="K61" s="21" t="e">
        <f>'3 bev2013'!#REF!</f>
        <v>#REF!</v>
      </c>
    </row>
    <row r="62" spans="1:11" s="15" customFormat="1" ht="12.75" customHeight="1" hidden="1">
      <c r="A62" s="16"/>
      <c r="B62" s="22" t="s">
        <v>17</v>
      </c>
      <c r="C62" s="34" t="e">
        <f>'4 kiad2013'!#REF!</f>
        <v>#REF!</v>
      </c>
      <c r="D62" s="24" t="e">
        <f>C62-E62-F62-G62-H62-I62-J62-K62</f>
        <v>#REF!</v>
      </c>
      <c r="E62" s="25" t="e">
        <f>'3 bev2013'!#REF!</f>
        <v>#REF!</v>
      </c>
      <c r="F62" s="25" t="e">
        <f>'3 bev2013'!#REF!</f>
        <v>#REF!</v>
      </c>
      <c r="G62" s="25" t="e">
        <f>'3 bev2013'!#REF!</f>
        <v>#REF!</v>
      </c>
      <c r="H62" s="25" t="e">
        <f>'3 bev2013'!#REF!</f>
        <v>#REF!</v>
      </c>
      <c r="I62" s="25" t="e">
        <f>'3 bev2013'!#REF!</f>
        <v>#REF!</v>
      </c>
      <c r="J62" s="25" t="e">
        <f>'3 bev2013'!#REF!</f>
        <v>#REF!</v>
      </c>
      <c r="K62" s="26" t="e">
        <f>'3 bev2013'!#REF!</f>
        <v>#REF!</v>
      </c>
    </row>
    <row r="63" spans="1:11" s="15" customFormat="1" ht="12.75" customHeight="1" hidden="1">
      <c r="A63" s="16"/>
      <c r="B63" s="27" t="s">
        <v>18</v>
      </c>
      <c r="C63" s="36" t="e">
        <f aca="true" t="shared" si="13" ref="C63:K63">IF(C62&gt;0,C61/C62,0)</f>
        <v>#REF!</v>
      </c>
      <c r="D63" s="29" t="e">
        <f t="shared" si="13"/>
        <v>#REF!</v>
      </c>
      <c r="E63" s="30" t="e">
        <f t="shared" si="13"/>
        <v>#REF!</v>
      </c>
      <c r="F63" s="30" t="e">
        <f t="shared" si="13"/>
        <v>#REF!</v>
      </c>
      <c r="G63" s="30" t="e">
        <f t="shared" si="13"/>
        <v>#REF!</v>
      </c>
      <c r="H63" s="30" t="e">
        <f t="shared" si="13"/>
        <v>#REF!</v>
      </c>
      <c r="I63" s="30" t="e">
        <f t="shared" si="13"/>
        <v>#REF!</v>
      </c>
      <c r="J63" s="30" t="e">
        <f t="shared" si="13"/>
        <v>#REF!</v>
      </c>
      <c r="K63" s="31" t="e">
        <f t="shared" si="13"/>
        <v>#REF!</v>
      </c>
    </row>
    <row r="64" spans="1:11" s="15" customFormat="1" ht="18" customHeight="1">
      <c r="A64" s="16"/>
      <c r="B64" s="480" t="s">
        <v>34</v>
      </c>
      <c r="C64" s="480"/>
      <c r="D64" s="480"/>
      <c r="E64" s="480"/>
      <c r="F64" s="480"/>
      <c r="G64" s="480"/>
      <c r="H64" s="480"/>
      <c r="I64" s="480"/>
      <c r="J64" s="480"/>
      <c r="K64" s="480"/>
    </row>
    <row r="65" spans="1:11" s="15" customFormat="1" ht="17.25" customHeight="1">
      <c r="A65" s="16"/>
      <c r="B65" s="38" t="s">
        <v>16</v>
      </c>
      <c r="C65" s="39" t="e">
        <f>'4 kiad2013'!#REF!</f>
        <v>#REF!</v>
      </c>
      <c r="D65" s="40" t="e">
        <f>C65-E65-F65-G65-H65-I65-J65-K65</f>
        <v>#REF!</v>
      </c>
      <c r="E65" s="41" t="e">
        <f>'3 bev2013'!#REF!</f>
        <v>#REF!</v>
      </c>
      <c r="F65" s="41" t="e">
        <f>'3 bev2013'!#REF!</f>
        <v>#REF!</v>
      </c>
      <c r="G65" s="41" t="e">
        <f>'3 bev2013'!#REF!</f>
        <v>#REF!</v>
      </c>
      <c r="H65" s="41" t="e">
        <f>'3 bev2013'!#REF!</f>
        <v>#REF!</v>
      </c>
      <c r="I65" s="41" t="e">
        <f>'3 bev2013'!#REF!</f>
        <v>#REF!</v>
      </c>
      <c r="J65" s="41" t="e">
        <f>'3 bev2013'!#REF!</f>
        <v>#REF!</v>
      </c>
      <c r="K65" s="42" t="e">
        <f>'3 bev2013'!#REF!</f>
        <v>#REF!</v>
      </c>
    </row>
    <row r="66" spans="1:11" s="15" customFormat="1" ht="12.75" customHeight="1" hidden="1">
      <c r="A66" s="16"/>
      <c r="B66" s="43" t="s">
        <v>17</v>
      </c>
      <c r="C66" s="44" t="e">
        <f>'4 kiad2013'!#REF!</f>
        <v>#REF!</v>
      </c>
      <c r="D66" s="45" t="e">
        <f>C66-E66-F66-G66-H66-I66-J66-K66</f>
        <v>#REF!</v>
      </c>
      <c r="E66" s="46" t="e">
        <f>'3 bev2013'!#REF!</f>
        <v>#REF!</v>
      </c>
      <c r="F66" s="46" t="e">
        <f>'3 bev2013'!#REF!</f>
        <v>#REF!</v>
      </c>
      <c r="G66" s="46" t="e">
        <f>'3 bev2013'!#REF!</f>
        <v>#REF!</v>
      </c>
      <c r="H66" s="46" t="e">
        <f>'3 bev2013'!#REF!</f>
        <v>#REF!</v>
      </c>
      <c r="I66" s="46" t="e">
        <f>'3 bev2013'!#REF!</f>
        <v>#REF!</v>
      </c>
      <c r="J66" s="46" t="e">
        <f>'3 bev2013'!#REF!</f>
        <v>#REF!</v>
      </c>
      <c r="K66" s="47" t="e">
        <f>'3 bev2013'!#REF!</f>
        <v>#REF!</v>
      </c>
    </row>
    <row r="67" spans="1:11" s="15" customFormat="1" ht="12.75" customHeight="1" hidden="1">
      <c r="A67" s="16"/>
      <c r="B67" s="27" t="s">
        <v>18</v>
      </c>
      <c r="C67" s="36" t="e">
        <f aca="true" t="shared" si="14" ref="C67:K67">IF(C66&gt;0,C65/C66,0)</f>
        <v>#REF!</v>
      </c>
      <c r="D67" s="29" t="e">
        <f t="shared" si="14"/>
        <v>#REF!</v>
      </c>
      <c r="E67" s="30" t="e">
        <f t="shared" si="14"/>
        <v>#REF!</v>
      </c>
      <c r="F67" s="30" t="e">
        <f t="shared" si="14"/>
        <v>#REF!</v>
      </c>
      <c r="G67" s="30" t="e">
        <f t="shared" si="14"/>
        <v>#REF!</v>
      </c>
      <c r="H67" s="30" t="e">
        <f t="shared" si="14"/>
        <v>#REF!</v>
      </c>
      <c r="I67" s="30" t="e">
        <f t="shared" si="14"/>
        <v>#REF!</v>
      </c>
      <c r="J67" s="30" t="e">
        <f t="shared" si="14"/>
        <v>#REF!</v>
      </c>
      <c r="K67" s="31" t="e">
        <f t="shared" si="14"/>
        <v>#REF!</v>
      </c>
    </row>
    <row r="68" spans="1:11" s="15" customFormat="1" ht="12" customHeight="1">
      <c r="A68" s="48"/>
      <c r="B68" s="6"/>
      <c r="C68" s="49"/>
      <c r="D68" s="50"/>
      <c r="E68" s="50"/>
      <c r="F68" s="50"/>
      <c r="G68" s="50"/>
      <c r="H68" s="50"/>
      <c r="I68" s="50"/>
      <c r="J68" s="50"/>
      <c r="K68" s="51"/>
    </row>
    <row r="69" spans="1:11" s="15" customFormat="1" ht="24" customHeight="1">
      <c r="A69" s="487" t="s">
        <v>27</v>
      </c>
      <c r="B69" s="487"/>
      <c r="C69" s="39" t="e">
        <f>SUM(D69:K69)</f>
        <v>#REF!</v>
      </c>
      <c r="D69" s="53" t="e">
        <f aca="true" t="shared" si="15" ref="D69:K70">D49+D53+D57+D61+D65</f>
        <v>#REF!</v>
      </c>
      <c r="E69" s="54" t="e">
        <f t="shared" si="15"/>
        <v>#REF!</v>
      </c>
      <c r="F69" s="54" t="e">
        <f t="shared" si="15"/>
        <v>#REF!</v>
      </c>
      <c r="G69" s="54" t="e">
        <f t="shared" si="15"/>
        <v>#REF!</v>
      </c>
      <c r="H69" s="54" t="e">
        <f t="shared" si="15"/>
        <v>#REF!</v>
      </c>
      <c r="I69" s="54" t="e">
        <f t="shared" si="15"/>
        <v>#REF!</v>
      </c>
      <c r="J69" s="54" t="e">
        <f t="shared" si="15"/>
        <v>#REF!</v>
      </c>
      <c r="K69" s="55" t="e">
        <f t="shared" si="15"/>
        <v>#REF!</v>
      </c>
    </row>
    <row r="70" spans="1:11" s="66" customFormat="1" ht="12.75" customHeight="1" hidden="1">
      <c r="A70" s="484" t="s">
        <v>28</v>
      </c>
      <c r="B70" s="484"/>
      <c r="C70" s="65" t="e">
        <f>SUM(D70:K70)</f>
        <v>#REF!</v>
      </c>
      <c r="D70" s="57" t="e">
        <f t="shared" si="15"/>
        <v>#REF!</v>
      </c>
      <c r="E70" s="58" t="e">
        <f t="shared" si="15"/>
        <v>#REF!</v>
      </c>
      <c r="F70" s="58" t="e">
        <f t="shared" si="15"/>
        <v>#REF!</v>
      </c>
      <c r="G70" s="58" t="e">
        <f t="shared" si="15"/>
        <v>#REF!</v>
      </c>
      <c r="H70" s="58" t="e">
        <f t="shared" si="15"/>
        <v>#REF!</v>
      </c>
      <c r="I70" s="58" t="e">
        <f t="shared" si="15"/>
        <v>#REF!</v>
      </c>
      <c r="J70" s="58" t="e">
        <f t="shared" si="15"/>
        <v>#REF!</v>
      </c>
      <c r="K70" s="59" t="e">
        <f t="shared" si="15"/>
        <v>#REF!</v>
      </c>
    </row>
    <row r="71" spans="1:11" s="15" customFormat="1" ht="12" customHeight="1">
      <c r="A71" s="60"/>
      <c r="B71" s="61"/>
      <c r="C71" s="62"/>
      <c r="D71" s="62"/>
      <c r="E71" s="62"/>
      <c r="F71" s="62"/>
      <c r="G71" s="62"/>
      <c r="H71" s="62"/>
      <c r="I71" s="62"/>
      <c r="J71" s="62"/>
      <c r="K71" s="63"/>
    </row>
    <row r="72" spans="1:11" s="15" customFormat="1" ht="21" customHeight="1">
      <c r="A72" s="485" t="s">
        <v>35</v>
      </c>
      <c r="B72" s="485"/>
      <c r="C72" s="485"/>
      <c r="D72" s="485"/>
      <c r="E72" s="485"/>
      <c r="F72" s="485"/>
      <c r="G72" s="485"/>
      <c r="H72" s="485"/>
      <c r="I72" s="485"/>
      <c r="J72" s="485"/>
      <c r="K72" s="485"/>
    </row>
    <row r="73" spans="1:11" s="15" customFormat="1" ht="17.25" customHeight="1">
      <c r="A73" s="64"/>
      <c r="B73" s="488" t="s">
        <v>36</v>
      </c>
      <c r="C73" s="488"/>
      <c r="D73" s="488"/>
      <c r="E73" s="488"/>
      <c r="F73" s="488"/>
      <c r="G73" s="488"/>
      <c r="H73" s="488"/>
      <c r="I73" s="488"/>
      <c r="J73" s="488"/>
      <c r="K73" s="488"/>
    </row>
    <row r="74" spans="1:11" s="15" customFormat="1" ht="17.25" customHeight="1">
      <c r="A74" s="16"/>
      <c r="B74" s="17" t="s">
        <v>16</v>
      </c>
      <c r="C74" s="32" t="e">
        <f>'4 kiad2013'!#REF!</f>
        <v>#REF!</v>
      </c>
      <c r="D74" s="19" t="e">
        <f>C74-E74-F74-G74-H74-I74-J74-K74</f>
        <v>#REF!</v>
      </c>
      <c r="E74" s="20">
        <f>'3 bev2013'!H29</f>
        <v>0</v>
      </c>
      <c r="F74" s="20">
        <f>'3 bev2013'!I29</f>
        <v>0</v>
      </c>
      <c r="G74" s="20">
        <f>'3 bev2013'!J29</f>
        <v>0</v>
      </c>
      <c r="H74" s="20">
        <f>'3 bev2013'!K29</f>
        <v>0</v>
      </c>
      <c r="I74" s="20">
        <f>'3 bev2013'!L29</f>
        <v>0</v>
      </c>
      <c r="J74" s="20">
        <f>'3 bev2013'!M29</f>
        <v>0</v>
      </c>
      <c r="K74" s="21">
        <f>'3 bev2013'!N29</f>
        <v>0</v>
      </c>
    </row>
    <row r="75" spans="1:11" s="15" customFormat="1" ht="12.75" customHeight="1" hidden="1">
      <c r="A75" s="16"/>
      <c r="B75" s="22" t="s">
        <v>17</v>
      </c>
      <c r="C75" s="34" t="e">
        <f>'4 kiad2013'!#REF!</f>
        <v>#REF!</v>
      </c>
      <c r="D75" s="24" t="e">
        <f>C75-E75-F75-G75-H75-I75-J75-K75</f>
        <v>#REF!</v>
      </c>
      <c r="E75" s="25" t="e">
        <f>'3 bev2013'!#REF!</f>
        <v>#REF!</v>
      </c>
      <c r="F75" s="25" t="e">
        <f>'3 bev2013'!#REF!</f>
        <v>#REF!</v>
      </c>
      <c r="G75" s="25" t="e">
        <f>'3 bev2013'!#REF!</f>
        <v>#REF!</v>
      </c>
      <c r="H75" s="25" t="e">
        <f>'3 bev2013'!#REF!</f>
        <v>#REF!</v>
      </c>
      <c r="I75" s="25" t="e">
        <f>'3 bev2013'!#REF!</f>
        <v>#REF!</v>
      </c>
      <c r="J75" s="25" t="e">
        <f>'3 bev2013'!#REF!</f>
        <v>#REF!</v>
      </c>
      <c r="K75" s="26" t="e">
        <f>'3 bev2013'!#REF!</f>
        <v>#REF!</v>
      </c>
    </row>
    <row r="76" spans="1:11" s="15" customFormat="1" ht="12.75" customHeight="1" hidden="1">
      <c r="A76" s="67"/>
      <c r="B76" s="27" t="s">
        <v>18</v>
      </c>
      <c r="C76" s="36" t="e">
        <f aca="true" t="shared" si="16" ref="C76:K76">IF(C75&gt;0,C74/C75,0)</f>
        <v>#REF!</v>
      </c>
      <c r="D76" s="29" t="e">
        <f t="shared" si="16"/>
        <v>#REF!</v>
      </c>
      <c r="E76" s="30" t="e">
        <f t="shared" si="16"/>
        <v>#REF!</v>
      </c>
      <c r="F76" s="30" t="e">
        <f t="shared" si="16"/>
        <v>#REF!</v>
      </c>
      <c r="G76" s="30" t="e">
        <f t="shared" si="16"/>
        <v>#REF!</v>
      </c>
      <c r="H76" s="30" t="e">
        <f t="shared" si="16"/>
        <v>#REF!</v>
      </c>
      <c r="I76" s="30" t="e">
        <f t="shared" si="16"/>
        <v>#REF!</v>
      </c>
      <c r="J76" s="30" t="e">
        <f t="shared" si="16"/>
        <v>#REF!</v>
      </c>
      <c r="K76" s="31" t="e">
        <f t="shared" si="16"/>
        <v>#REF!</v>
      </c>
    </row>
    <row r="77" spans="1:11" s="15" customFormat="1" ht="21" customHeight="1">
      <c r="A77" s="489" t="s">
        <v>37</v>
      </c>
      <c r="B77" s="489"/>
      <c r="C77" s="489"/>
      <c r="D77" s="489"/>
      <c r="E77" s="489"/>
      <c r="F77" s="489"/>
      <c r="G77" s="489"/>
      <c r="H77" s="489"/>
      <c r="I77" s="489"/>
      <c r="J77" s="489"/>
      <c r="K77" s="489"/>
    </row>
    <row r="78" spans="1:11" s="15" customFormat="1" ht="18" customHeight="1">
      <c r="A78" s="16"/>
      <c r="B78" s="481" t="s">
        <v>38</v>
      </c>
      <c r="C78" s="481"/>
      <c r="D78" s="481"/>
      <c r="E78" s="481"/>
      <c r="F78" s="481"/>
      <c r="G78" s="481"/>
      <c r="H78" s="481"/>
      <c r="I78" s="481"/>
      <c r="J78" s="481"/>
      <c r="K78" s="481"/>
    </row>
    <row r="79" spans="1:11" s="15" customFormat="1" ht="15.75" customHeight="1">
      <c r="A79" s="16"/>
      <c r="B79" s="17" t="s">
        <v>16</v>
      </c>
      <c r="C79" s="32" t="e">
        <f>'4 kiad2013'!#REF!</f>
        <v>#REF!</v>
      </c>
      <c r="D79" s="19" t="e">
        <f>C79-E79-F79-G79-H79-I79-J79-K79</f>
        <v>#REF!</v>
      </c>
      <c r="E79" s="20" t="e">
        <f>'3 bev2013'!#REF!</f>
        <v>#REF!</v>
      </c>
      <c r="F79" s="20" t="e">
        <f>'3 bev2013'!#REF!</f>
        <v>#REF!</v>
      </c>
      <c r="G79" s="20" t="e">
        <f>'3 bev2013'!#REF!</f>
        <v>#REF!</v>
      </c>
      <c r="H79" s="20" t="e">
        <f>'3 bev2013'!#REF!</f>
        <v>#REF!</v>
      </c>
      <c r="I79" s="20" t="e">
        <f>'3 bev2013'!#REF!</f>
        <v>#REF!</v>
      </c>
      <c r="J79" s="20" t="e">
        <f>'3 bev2013'!#REF!</f>
        <v>#REF!</v>
      </c>
      <c r="K79" s="20" t="e">
        <f>'3 bev2013'!#REF!</f>
        <v>#REF!</v>
      </c>
    </row>
    <row r="80" spans="1:11" s="15" customFormat="1" ht="12.75" customHeight="1" hidden="1">
      <c r="A80" s="16"/>
      <c r="B80" s="22" t="s">
        <v>17</v>
      </c>
      <c r="C80" s="34" t="e">
        <f>'4 kiad2013'!#REF!</f>
        <v>#REF!</v>
      </c>
      <c r="D80" s="19" t="e">
        <f>C80-E80-F80-G80-H80-I80-J80-K80</f>
        <v>#REF!</v>
      </c>
      <c r="E80" s="20" t="e">
        <f>'3 bev2013'!#REF!</f>
        <v>#REF!</v>
      </c>
      <c r="F80" s="20" t="e">
        <f>'3 bev2013'!#REF!</f>
        <v>#REF!</v>
      </c>
      <c r="G80" s="20" t="e">
        <f>'3 bev2013'!#REF!</f>
        <v>#REF!</v>
      </c>
      <c r="H80" s="20" t="e">
        <f>'3 bev2013'!#REF!</f>
        <v>#REF!</v>
      </c>
      <c r="I80" s="20" t="e">
        <f>'3 bev2013'!#REF!</f>
        <v>#REF!</v>
      </c>
      <c r="J80" s="20" t="e">
        <f>'3 bev2013'!#REF!</f>
        <v>#REF!</v>
      </c>
      <c r="K80" s="20" t="e">
        <f>'3 bev2013'!#REF!</f>
        <v>#REF!</v>
      </c>
    </row>
    <row r="81" spans="1:11" s="15" customFormat="1" ht="12.75" customHeight="1" hidden="1">
      <c r="A81" s="68"/>
      <c r="B81" s="27" t="s">
        <v>18</v>
      </c>
      <c r="C81" s="36" t="e">
        <f aca="true" t="shared" si="17" ref="C81:K81">IF(C80&gt;0,C79/C80,0)</f>
        <v>#REF!</v>
      </c>
      <c r="D81" s="29" t="e">
        <f t="shared" si="17"/>
        <v>#REF!</v>
      </c>
      <c r="E81" s="30" t="e">
        <f t="shared" si="17"/>
        <v>#REF!</v>
      </c>
      <c r="F81" s="30" t="e">
        <f t="shared" si="17"/>
        <v>#REF!</v>
      </c>
      <c r="G81" s="30" t="e">
        <f t="shared" si="17"/>
        <v>#REF!</v>
      </c>
      <c r="H81" s="30" t="e">
        <f t="shared" si="17"/>
        <v>#REF!</v>
      </c>
      <c r="I81" s="30" t="e">
        <f t="shared" si="17"/>
        <v>#REF!</v>
      </c>
      <c r="J81" s="30" t="e">
        <f t="shared" si="17"/>
        <v>#REF!</v>
      </c>
      <c r="K81" s="31" t="e">
        <f t="shared" si="17"/>
        <v>#REF!</v>
      </c>
    </row>
    <row r="82" spans="1:11" s="15" customFormat="1" ht="18" customHeight="1">
      <c r="A82" s="16"/>
      <c r="B82" s="481" t="s">
        <v>39</v>
      </c>
      <c r="C82" s="481"/>
      <c r="D82" s="481"/>
      <c r="E82" s="481"/>
      <c r="F82" s="481"/>
      <c r="G82" s="481"/>
      <c r="H82" s="481"/>
      <c r="I82" s="481"/>
      <c r="J82" s="481"/>
      <c r="K82" s="481"/>
    </row>
    <row r="83" spans="1:11" s="15" customFormat="1" ht="15.75" customHeight="1">
      <c r="A83" s="16"/>
      <c r="B83" s="38" t="s">
        <v>16</v>
      </c>
      <c r="C83" s="39" t="e">
        <f>'4 kiad2013'!#REF!</f>
        <v>#REF!</v>
      </c>
      <c r="D83" s="40" t="e">
        <f>C83-E83-F83-G83-H83-I83-J83-K83</f>
        <v>#REF!</v>
      </c>
      <c r="E83" s="41" t="e">
        <f>'3 bev2013'!#REF!</f>
        <v>#REF!</v>
      </c>
      <c r="F83" s="41" t="e">
        <f>'3 bev2013'!#REF!</f>
        <v>#REF!</v>
      </c>
      <c r="G83" s="41" t="e">
        <f>'3 bev2013'!#REF!</f>
        <v>#REF!</v>
      </c>
      <c r="H83" s="41" t="e">
        <f>'3 bev2013'!#REF!</f>
        <v>#REF!</v>
      </c>
      <c r="I83" s="41" t="e">
        <f>'3 bev2013'!#REF!</f>
        <v>#REF!</v>
      </c>
      <c r="J83" s="41" t="e">
        <f>'3 bev2013'!#REF!</f>
        <v>#REF!</v>
      </c>
      <c r="K83" s="42" t="e">
        <f>'3 bev2013'!#REF!</f>
        <v>#REF!</v>
      </c>
    </row>
    <row r="84" spans="1:11" s="15" customFormat="1" ht="12.75" customHeight="1" hidden="1">
      <c r="A84" s="16"/>
      <c r="B84" s="43" t="s">
        <v>17</v>
      </c>
      <c r="C84" s="44" t="e">
        <f>'4 kiad2013'!#REF!</f>
        <v>#REF!</v>
      </c>
      <c r="D84" s="45" t="e">
        <f>C84-E84-F84-G84-H84-I84-J84-K84</f>
        <v>#REF!</v>
      </c>
      <c r="E84" s="46" t="e">
        <f>'3 bev2013'!#REF!</f>
        <v>#REF!</v>
      </c>
      <c r="F84" s="46" t="e">
        <f>'3 bev2013'!#REF!</f>
        <v>#REF!</v>
      </c>
      <c r="G84" s="46" t="e">
        <f>'3 bev2013'!#REF!</f>
        <v>#REF!</v>
      </c>
      <c r="H84" s="46" t="e">
        <f>'3 bev2013'!#REF!</f>
        <v>#REF!</v>
      </c>
      <c r="I84" s="46" t="e">
        <f>'3 bev2013'!#REF!</f>
        <v>#REF!</v>
      </c>
      <c r="J84" s="46" t="e">
        <f>'3 bev2013'!#REF!</f>
        <v>#REF!</v>
      </c>
      <c r="K84" s="47" t="e">
        <f>'3 bev2013'!#REF!</f>
        <v>#REF!</v>
      </c>
    </row>
    <row r="85" spans="1:11" s="15" customFormat="1" ht="12.75" customHeight="1" hidden="1">
      <c r="A85" s="68"/>
      <c r="B85" s="27" t="s">
        <v>18</v>
      </c>
      <c r="C85" s="36" t="e">
        <f aca="true" t="shared" si="18" ref="C85:K85">IF(C84&gt;0,C83/C84,0)</f>
        <v>#REF!</v>
      </c>
      <c r="D85" s="29" t="e">
        <f t="shared" si="18"/>
        <v>#REF!</v>
      </c>
      <c r="E85" s="30" t="e">
        <f t="shared" si="18"/>
        <v>#REF!</v>
      </c>
      <c r="F85" s="30" t="e">
        <f t="shared" si="18"/>
        <v>#REF!</v>
      </c>
      <c r="G85" s="30" t="e">
        <f t="shared" si="18"/>
        <v>#REF!</v>
      </c>
      <c r="H85" s="30" t="e">
        <f t="shared" si="18"/>
        <v>#REF!</v>
      </c>
      <c r="I85" s="30" t="e">
        <f t="shared" si="18"/>
        <v>#REF!</v>
      </c>
      <c r="J85" s="30" t="e">
        <f t="shared" si="18"/>
        <v>#REF!</v>
      </c>
      <c r="K85" s="31" t="e">
        <f t="shared" si="18"/>
        <v>#REF!</v>
      </c>
    </row>
    <row r="86" spans="1:11" s="15" customFormat="1" ht="9" customHeight="1">
      <c r="A86" s="69"/>
      <c r="B86" s="6"/>
      <c r="C86" s="49"/>
      <c r="D86" s="50"/>
      <c r="E86" s="50"/>
      <c r="F86" s="50"/>
      <c r="G86" s="50"/>
      <c r="H86" s="50"/>
      <c r="I86" s="50"/>
      <c r="J86" s="50"/>
      <c r="K86" s="51"/>
    </row>
    <row r="87" spans="1:11" s="15" customFormat="1" ht="21" customHeight="1">
      <c r="A87" s="487" t="s">
        <v>27</v>
      </c>
      <c r="B87" s="487"/>
      <c r="C87" s="39" t="e">
        <f>SUM(D87:K87)</f>
        <v>#REF!</v>
      </c>
      <c r="D87" s="70" t="e">
        <f aca="true" t="shared" si="19" ref="D87:K88">D79+D83</f>
        <v>#REF!</v>
      </c>
      <c r="E87" s="53" t="e">
        <f t="shared" si="19"/>
        <v>#REF!</v>
      </c>
      <c r="F87" s="53" t="e">
        <f t="shared" si="19"/>
        <v>#REF!</v>
      </c>
      <c r="G87" s="53" t="e">
        <f t="shared" si="19"/>
        <v>#REF!</v>
      </c>
      <c r="H87" s="53" t="e">
        <f t="shared" si="19"/>
        <v>#REF!</v>
      </c>
      <c r="I87" s="53" t="e">
        <f t="shared" si="19"/>
        <v>#REF!</v>
      </c>
      <c r="J87" s="53" t="e">
        <f t="shared" si="19"/>
        <v>#REF!</v>
      </c>
      <c r="K87" s="52" t="e">
        <f t="shared" si="19"/>
        <v>#REF!</v>
      </c>
    </row>
    <row r="88" spans="1:11" s="66" customFormat="1" ht="12.75" customHeight="1" hidden="1">
      <c r="A88" s="484" t="s">
        <v>28</v>
      </c>
      <c r="B88" s="484"/>
      <c r="C88" s="65" t="e">
        <f>SUM(D88:K88)</f>
        <v>#REF!</v>
      </c>
      <c r="D88" s="70" t="e">
        <f t="shared" si="19"/>
        <v>#REF!</v>
      </c>
      <c r="E88" s="53" t="e">
        <f t="shared" si="19"/>
        <v>#REF!</v>
      </c>
      <c r="F88" s="53" t="e">
        <f t="shared" si="19"/>
        <v>#REF!</v>
      </c>
      <c r="G88" s="53" t="e">
        <f t="shared" si="19"/>
        <v>#REF!</v>
      </c>
      <c r="H88" s="53" t="e">
        <f t="shared" si="19"/>
        <v>#REF!</v>
      </c>
      <c r="I88" s="53" t="e">
        <f t="shared" si="19"/>
        <v>#REF!</v>
      </c>
      <c r="J88" s="53" t="e">
        <f t="shared" si="19"/>
        <v>#REF!</v>
      </c>
      <c r="K88" s="52" t="e">
        <f t="shared" si="19"/>
        <v>#REF!</v>
      </c>
    </row>
    <row r="89" spans="1:11" s="15" customFormat="1" ht="12" customHeight="1">
      <c r="A89" s="60"/>
      <c r="B89" s="61"/>
      <c r="C89" s="62"/>
      <c r="D89" s="62"/>
      <c r="E89" s="62"/>
      <c r="F89" s="62"/>
      <c r="G89" s="62"/>
      <c r="H89" s="62"/>
      <c r="I89" s="62"/>
      <c r="J89" s="62"/>
      <c r="K89" s="63"/>
    </row>
    <row r="90" spans="1:11" s="15" customFormat="1" ht="21" customHeight="1">
      <c r="A90" s="489" t="s">
        <v>40</v>
      </c>
      <c r="B90" s="489"/>
      <c r="C90" s="489"/>
      <c r="D90" s="489"/>
      <c r="E90" s="489"/>
      <c r="F90" s="489"/>
      <c r="G90" s="489"/>
      <c r="H90" s="489"/>
      <c r="I90" s="489"/>
      <c r="J90" s="489"/>
      <c r="K90" s="489"/>
    </row>
    <row r="91" spans="1:11" s="71" customFormat="1" ht="18" customHeight="1">
      <c r="A91" s="16"/>
      <c r="B91" s="480" t="s">
        <v>41</v>
      </c>
      <c r="C91" s="480"/>
      <c r="D91" s="480"/>
      <c r="E91" s="480"/>
      <c r="F91" s="480"/>
      <c r="G91" s="480"/>
      <c r="H91" s="480"/>
      <c r="I91" s="480"/>
      <c r="J91" s="480"/>
      <c r="K91" s="480"/>
    </row>
    <row r="92" spans="1:11" s="71" customFormat="1" ht="18" customHeight="1">
      <c r="A92" s="16"/>
      <c r="B92" s="17" t="s">
        <v>16</v>
      </c>
      <c r="C92" s="32" t="e">
        <f>'4 kiad2013'!#REF!</f>
        <v>#REF!</v>
      </c>
      <c r="D92" s="19" t="e">
        <f>C92-E92-F92-G92-H92-I92-J92-K92</f>
        <v>#REF!</v>
      </c>
      <c r="E92" s="20" t="e">
        <f>'3 bev2013'!#REF!</f>
        <v>#REF!</v>
      </c>
      <c r="F92" s="20" t="e">
        <f>'3 bev2013'!#REF!</f>
        <v>#REF!</v>
      </c>
      <c r="G92" s="20" t="e">
        <f>'3 bev2013'!#REF!</f>
        <v>#REF!</v>
      </c>
      <c r="H92" s="20" t="e">
        <f>'3 bev2013'!#REF!</f>
        <v>#REF!</v>
      </c>
      <c r="I92" s="20" t="e">
        <f>'3 bev2013'!#REF!</f>
        <v>#REF!</v>
      </c>
      <c r="J92" s="20" t="e">
        <f>'3 bev2013'!#REF!</f>
        <v>#REF!</v>
      </c>
      <c r="K92" s="21" t="e">
        <f>'3 bev2013'!#REF!</f>
        <v>#REF!</v>
      </c>
    </row>
    <row r="93" spans="1:11" s="15" customFormat="1" ht="12.75" customHeight="1" hidden="1">
      <c r="A93" s="16"/>
      <c r="B93" s="22" t="s">
        <v>17</v>
      </c>
      <c r="C93" s="34" t="e">
        <f>'4 kiad2013'!#REF!</f>
        <v>#REF!</v>
      </c>
      <c r="D93" s="24" t="e">
        <f>C93-E93-F93-G93-H93-I93-J93-K93</f>
        <v>#REF!</v>
      </c>
      <c r="E93" s="25" t="e">
        <f>'3 bev2013'!#REF!</f>
        <v>#REF!</v>
      </c>
      <c r="F93" s="25" t="e">
        <f>'3 bev2013'!#REF!</f>
        <v>#REF!</v>
      </c>
      <c r="G93" s="25" t="e">
        <f>'3 bev2013'!#REF!</f>
        <v>#REF!</v>
      </c>
      <c r="H93" s="25" t="e">
        <f>'3 bev2013'!#REF!</f>
        <v>#REF!</v>
      </c>
      <c r="I93" s="25" t="e">
        <f>'3 bev2013'!#REF!</f>
        <v>#REF!</v>
      </c>
      <c r="J93" s="25" t="e">
        <f>'3 bev2013'!#REF!</f>
        <v>#REF!</v>
      </c>
      <c r="K93" s="26" t="e">
        <f>'3 bev2013'!#REF!</f>
        <v>#REF!</v>
      </c>
    </row>
    <row r="94" spans="1:11" s="71" customFormat="1" ht="12.75" customHeight="1" hidden="1">
      <c r="A94" s="16"/>
      <c r="B94" s="27" t="s">
        <v>18</v>
      </c>
      <c r="C94" s="36" t="e">
        <f aca="true" t="shared" si="20" ref="C94:K94">IF(C93&gt;0,C92/C93,0)</f>
        <v>#REF!</v>
      </c>
      <c r="D94" s="29" t="e">
        <f t="shared" si="20"/>
        <v>#REF!</v>
      </c>
      <c r="E94" s="30" t="e">
        <f t="shared" si="20"/>
        <v>#REF!</v>
      </c>
      <c r="F94" s="30" t="e">
        <f t="shared" si="20"/>
        <v>#REF!</v>
      </c>
      <c r="G94" s="30" t="e">
        <f t="shared" si="20"/>
        <v>#REF!</v>
      </c>
      <c r="H94" s="30" t="e">
        <f t="shared" si="20"/>
        <v>#REF!</v>
      </c>
      <c r="I94" s="30" t="e">
        <f t="shared" si="20"/>
        <v>#REF!</v>
      </c>
      <c r="J94" s="30" t="e">
        <f t="shared" si="20"/>
        <v>#REF!</v>
      </c>
      <c r="K94" s="31" t="e">
        <f t="shared" si="20"/>
        <v>#REF!</v>
      </c>
    </row>
    <row r="95" spans="1:11" s="15" customFormat="1" ht="21" customHeight="1">
      <c r="A95" s="489" t="s">
        <v>42</v>
      </c>
      <c r="B95" s="489"/>
      <c r="C95" s="489"/>
      <c r="D95" s="489"/>
      <c r="E95" s="489"/>
      <c r="F95" s="489"/>
      <c r="G95" s="489"/>
      <c r="H95" s="489"/>
      <c r="I95" s="489"/>
      <c r="J95" s="489"/>
      <c r="K95" s="489"/>
    </row>
    <row r="96" spans="1:11" s="15" customFormat="1" ht="18" customHeight="1">
      <c r="A96" s="16"/>
      <c r="B96" s="481" t="s">
        <v>43</v>
      </c>
      <c r="C96" s="481"/>
      <c r="D96" s="481"/>
      <c r="E96" s="481"/>
      <c r="F96" s="481"/>
      <c r="G96" s="481"/>
      <c r="H96" s="481"/>
      <c r="I96" s="481"/>
      <c r="J96" s="481"/>
      <c r="K96" s="481"/>
    </row>
    <row r="97" spans="1:11" s="15" customFormat="1" ht="18" customHeight="1">
      <c r="A97" s="16"/>
      <c r="B97" s="17" t="s">
        <v>16</v>
      </c>
      <c r="C97" s="32" t="e">
        <f>'4 kiad2013'!#REF!</f>
        <v>#REF!</v>
      </c>
      <c r="D97" s="19" t="e">
        <f>C97-E97-F97-G97-H97-I97-J97-K97</f>
        <v>#REF!</v>
      </c>
      <c r="E97" s="20" t="e">
        <f>'3 bev2013'!#REF!</f>
        <v>#REF!</v>
      </c>
      <c r="F97" s="20" t="e">
        <f>'3 bev2013'!#REF!</f>
        <v>#REF!</v>
      </c>
      <c r="G97" s="20" t="e">
        <f>'3 bev2013'!#REF!</f>
        <v>#REF!</v>
      </c>
      <c r="H97" s="20" t="e">
        <f>'3 bev2013'!#REF!</f>
        <v>#REF!</v>
      </c>
      <c r="I97" s="20" t="e">
        <f>'3 bev2013'!#REF!</f>
        <v>#REF!</v>
      </c>
      <c r="J97" s="20" t="e">
        <f>'3 bev2013'!#REF!</f>
        <v>#REF!</v>
      </c>
      <c r="K97" s="21" t="e">
        <f>'3 bev2013'!#REF!</f>
        <v>#REF!</v>
      </c>
    </row>
    <row r="98" spans="1:11" s="15" customFormat="1" ht="12.75" customHeight="1" hidden="1">
      <c r="A98" s="72"/>
      <c r="B98" s="22" t="s">
        <v>17</v>
      </c>
      <c r="C98" s="34" t="e">
        <f>'4 kiad2013'!#REF!</f>
        <v>#REF!</v>
      </c>
      <c r="D98" s="24" t="e">
        <f>C98-E98-F98-G98-H98-I98-J98-K98</f>
        <v>#REF!</v>
      </c>
      <c r="E98" s="25" t="e">
        <f>'3 bev2013'!#REF!</f>
        <v>#REF!</v>
      </c>
      <c r="F98" s="25" t="e">
        <f>'3 bev2013'!#REF!</f>
        <v>#REF!</v>
      </c>
      <c r="G98" s="25" t="e">
        <f>'3 bev2013'!#REF!</f>
        <v>#REF!</v>
      </c>
      <c r="H98" s="25" t="e">
        <f>'3 bev2013'!#REF!</f>
        <v>#REF!</v>
      </c>
      <c r="I98" s="25" t="e">
        <f>'3 bev2013'!#REF!</f>
        <v>#REF!</v>
      </c>
      <c r="J98" s="25" t="e">
        <f>'3 bev2013'!#REF!</f>
        <v>#REF!</v>
      </c>
      <c r="K98" s="26" t="e">
        <f>'3 bev2013'!#REF!</f>
        <v>#REF!</v>
      </c>
    </row>
    <row r="99" spans="1:11" s="15" customFormat="1" ht="12.75" customHeight="1" hidden="1">
      <c r="A99" s="73"/>
      <c r="B99" s="27" t="s">
        <v>18</v>
      </c>
      <c r="C99" s="36" t="e">
        <f aca="true" t="shared" si="21" ref="C99:K99">IF(C98&gt;0,C97/C98,0)</f>
        <v>#REF!</v>
      </c>
      <c r="D99" s="29" t="e">
        <f t="shared" si="21"/>
        <v>#REF!</v>
      </c>
      <c r="E99" s="30" t="e">
        <f t="shared" si="21"/>
        <v>#REF!</v>
      </c>
      <c r="F99" s="30" t="e">
        <f t="shared" si="21"/>
        <v>#REF!</v>
      </c>
      <c r="G99" s="30" t="e">
        <f t="shared" si="21"/>
        <v>#REF!</v>
      </c>
      <c r="H99" s="30" t="e">
        <f t="shared" si="21"/>
        <v>#REF!</v>
      </c>
      <c r="I99" s="30" t="e">
        <f t="shared" si="21"/>
        <v>#REF!</v>
      </c>
      <c r="J99" s="30" t="e">
        <f t="shared" si="21"/>
        <v>#REF!</v>
      </c>
      <c r="K99" s="31" t="e">
        <f t="shared" si="21"/>
        <v>#REF!</v>
      </c>
    </row>
    <row r="100" spans="1:11" s="74" customFormat="1" ht="21" customHeight="1">
      <c r="A100" s="491" t="s">
        <v>44</v>
      </c>
      <c r="B100" s="491"/>
      <c r="C100" s="491"/>
      <c r="D100" s="491"/>
      <c r="E100" s="491"/>
      <c r="F100" s="491"/>
      <c r="G100" s="491"/>
      <c r="H100" s="491"/>
      <c r="I100" s="491"/>
      <c r="J100" s="491"/>
      <c r="K100" s="491"/>
    </row>
    <row r="101" spans="1:11" s="74" customFormat="1" ht="18" customHeight="1">
      <c r="A101" s="75"/>
      <c r="B101" s="480" t="s">
        <v>45</v>
      </c>
      <c r="C101" s="480"/>
      <c r="D101" s="480"/>
      <c r="E101" s="480"/>
      <c r="F101" s="480"/>
      <c r="G101" s="480"/>
      <c r="H101" s="480"/>
      <c r="I101" s="480"/>
      <c r="J101" s="480"/>
      <c r="K101" s="480"/>
    </row>
    <row r="102" spans="1:11" s="74" customFormat="1" ht="18" customHeight="1">
      <c r="A102" s="76"/>
      <c r="B102" s="17" t="s">
        <v>16</v>
      </c>
      <c r="C102" s="32" t="e">
        <f>'4 kiad2013'!#REF!</f>
        <v>#REF!</v>
      </c>
      <c r="D102" s="19" t="e">
        <f>C102-E102-F102-G102-H102-I102-J102-K102</f>
        <v>#REF!</v>
      </c>
      <c r="E102" s="20" t="e">
        <f>'3 bev2013'!#REF!</f>
        <v>#REF!</v>
      </c>
      <c r="F102" s="20" t="e">
        <f>'3 bev2013'!#REF!</f>
        <v>#REF!</v>
      </c>
      <c r="G102" s="20" t="e">
        <f>'3 bev2013'!#REF!</f>
        <v>#REF!</v>
      </c>
      <c r="H102" s="20" t="e">
        <f>'3 bev2013'!#REF!</f>
        <v>#REF!</v>
      </c>
      <c r="I102" s="20" t="e">
        <f>'3 bev2013'!#REF!</f>
        <v>#REF!</v>
      </c>
      <c r="J102" s="20" t="e">
        <f>'3 bev2013'!#REF!</f>
        <v>#REF!</v>
      </c>
      <c r="K102" s="21" t="e">
        <f>'3 bev2013'!#REF!</f>
        <v>#REF!</v>
      </c>
    </row>
    <row r="103" spans="1:11" s="74" customFormat="1" ht="12.75" customHeight="1" hidden="1">
      <c r="A103" s="76"/>
      <c r="B103" s="22" t="s">
        <v>17</v>
      </c>
      <c r="C103" s="34" t="e">
        <f>'4 kiad2013'!#REF!</f>
        <v>#REF!</v>
      </c>
      <c r="D103" s="24" t="e">
        <f>C103-E103-F103-G103-H103-I103-J103-K103</f>
        <v>#REF!</v>
      </c>
      <c r="E103" s="25" t="e">
        <f>'3 bev2013'!#REF!</f>
        <v>#REF!</v>
      </c>
      <c r="F103" s="25" t="e">
        <f>'3 bev2013'!#REF!</f>
        <v>#REF!</v>
      </c>
      <c r="G103" s="25" t="e">
        <f>'3 bev2013'!#REF!</f>
        <v>#REF!</v>
      </c>
      <c r="H103" s="25" t="e">
        <f>'3 bev2013'!#REF!</f>
        <v>#REF!</v>
      </c>
      <c r="I103" s="25" t="e">
        <f>'3 bev2013'!#REF!</f>
        <v>#REF!</v>
      </c>
      <c r="J103" s="25" t="e">
        <f>'3 bev2013'!#REF!</f>
        <v>#REF!</v>
      </c>
      <c r="K103" s="26" t="e">
        <f>'3 bev2013'!#REF!</f>
        <v>#REF!</v>
      </c>
    </row>
    <row r="104" spans="1:11" s="74" customFormat="1" ht="12.75" customHeight="1" hidden="1">
      <c r="A104" s="77"/>
      <c r="B104" s="27" t="s">
        <v>18</v>
      </c>
      <c r="C104" s="36" t="e">
        <f aca="true" t="shared" si="22" ref="C104:K104">IF(C103&gt;0,C102/C103,0)</f>
        <v>#REF!</v>
      </c>
      <c r="D104" s="29" t="e">
        <f t="shared" si="22"/>
        <v>#REF!</v>
      </c>
      <c r="E104" s="30" t="e">
        <f t="shared" si="22"/>
        <v>#REF!</v>
      </c>
      <c r="F104" s="30" t="e">
        <f t="shared" si="22"/>
        <v>#REF!</v>
      </c>
      <c r="G104" s="30" t="e">
        <f t="shared" si="22"/>
        <v>#REF!</v>
      </c>
      <c r="H104" s="30" t="e">
        <f t="shared" si="22"/>
        <v>#REF!</v>
      </c>
      <c r="I104" s="30" t="e">
        <f t="shared" si="22"/>
        <v>#REF!</v>
      </c>
      <c r="J104" s="30" t="e">
        <f t="shared" si="22"/>
        <v>#REF!</v>
      </c>
      <c r="K104" s="31" t="e">
        <f t="shared" si="22"/>
        <v>#REF!</v>
      </c>
    </row>
    <row r="105" spans="1:11" s="15" customFormat="1" ht="21" customHeight="1">
      <c r="A105" s="489" t="s">
        <v>46</v>
      </c>
      <c r="B105" s="489"/>
      <c r="C105" s="489"/>
      <c r="D105" s="489"/>
      <c r="E105" s="489"/>
      <c r="F105" s="489"/>
      <c r="G105" s="489"/>
      <c r="H105" s="489"/>
      <c r="I105" s="489"/>
      <c r="J105" s="489"/>
      <c r="K105" s="489"/>
    </row>
    <row r="106" spans="1:11" s="15" customFormat="1" ht="18" customHeight="1">
      <c r="A106" s="16"/>
      <c r="B106" s="490" t="s">
        <v>47</v>
      </c>
      <c r="C106" s="490"/>
      <c r="D106" s="490"/>
      <c r="E106" s="490"/>
      <c r="F106" s="490"/>
      <c r="G106" s="490"/>
      <c r="H106" s="490"/>
      <c r="I106" s="490"/>
      <c r="J106" s="490"/>
      <c r="K106" s="490"/>
    </row>
    <row r="107" spans="1:11" s="15" customFormat="1" ht="18" customHeight="1">
      <c r="A107" s="16"/>
      <c r="B107" s="17" t="s">
        <v>16</v>
      </c>
      <c r="C107" s="32" t="e">
        <f>'4 kiad2013'!#REF!</f>
        <v>#REF!</v>
      </c>
      <c r="D107" s="19" t="e">
        <f>C107-E107-F107-G107-H107-I107-J107-K107</f>
        <v>#REF!</v>
      </c>
      <c r="E107" s="20" t="e">
        <f>'3 bev2013'!#REF!</f>
        <v>#REF!</v>
      </c>
      <c r="F107" s="20" t="e">
        <f>'3 bev2013'!#REF!</f>
        <v>#REF!</v>
      </c>
      <c r="G107" s="20" t="e">
        <f>'3 bev2013'!#REF!</f>
        <v>#REF!</v>
      </c>
      <c r="H107" s="20" t="e">
        <f>'3 bev2013'!#REF!</f>
        <v>#REF!</v>
      </c>
      <c r="I107" s="20" t="e">
        <f>'3 bev2013'!#REF!</f>
        <v>#REF!</v>
      </c>
      <c r="J107" s="20" t="e">
        <f>'3 bev2013'!#REF!</f>
        <v>#REF!</v>
      </c>
      <c r="K107" s="21" t="e">
        <f>'3 bev2013'!#REF!</f>
        <v>#REF!</v>
      </c>
    </row>
    <row r="108" spans="1:11" s="15" customFormat="1" ht="12.75" customHeight="1" hidden="1">
      <c r="A108" s="16"/>
      <c r="B108" s="22" t="s">
        <v>17</v>
      </c>
      <c r="C108" s="34" t="e">
        <f>'4 kiad2013'!#REF!</f>
        <v>#REF!</v>
      </c>
      <c r="D108" s="24" t="e">
        <f>C108-E108-F108-G108-H108-I108-J108-K108</f>
        <v>#REF!</v>
      </c>
      <c r="E108" s="25" t="e">
        <f>'3 bev2013'!#REF!</f>
        <v>#REF!</v>
      </c>
      <c r="F108" s="25" t="e">
        <f>'3 bev2013'!#REF!</f>
        <v>#REF!</v>
      </c>
      <c r="G108" s="25" t="e">
        <f>'3 bev2013'!#REF!</f>
        <v>#REF!</v>
      </c>
      <c r="H108" s="25" t="e">
        <f>'3 bev2013'!#REF!</f>
        <v>#REF!</v>
      </c>
      <c r="I108" s="25" t="e">
        <f>'3 bev2013'!#REF!</f>
        <v>#REF!</v>
      </c>
      <c r="J108" s="25" t="e">
        <f>'3 bev2013'!#REF!</f>
        <v>#REF!</v>
      </c>
      <c r="K108" s="26" t="e">
        <f>'3 bev2013'!#REF!</f>
        <v>#REF!</v>
      </c>
    </row>
    <row r="109" spans="1:11" s="15" customFormat="1" ht="12.75" customHeight="1" hidden="1">
      <c r="A109" s="16"/>
      <c r="B109" s="27" t="s">
        <v>18</v>
      </c>
      <c r="C109" s="36" t="e">
        <f aca="true" t="shared" si="23" ref="C109:K109">IF(C108&gt;0,C107/C108,0)</f>
        <v>#REF!</v>
      </c>
      <c r="D109" s="29" t="e">
        <f t="shared" si="23"/>
        <v>#REF!</v>
      </c>
      <c r="E109" s="30" t="e">
        <f t="shared" si="23"/>
        <v>#REF!</v>
      </c>
      <c r="F109" s="30" t="e">
        <f t="shared" si="23"/>
        <v>#REF!</v>
      </c>
      <c r="G109" s="30" t="e">
        <f t="shared" si="23"/>
        <v>#REF!</v>
      </c>
      <c r="H109" s="30" t="e">
        <f t="shared" si="23"/>
        <v>#REF!</v>
      </c>
      <c r="I109" s="30" t="e">
        <f t="shared" si="23"/>
        <v>#REF!</v>
      </c>
      <c r="J109" s="30" t="e">
        <f t="shared" si="23"/>
        <v>#REF!</v>
      </c>
      <c r="K109" s="31" t="e">
        <f t="shared" si="23"/>
        <v>#REF!</v>
      </c>
    </row>
    <row r="110" spans="1:11" s="15" customFormat="1" ht="18" customHeight="1">
      <c r="A110" s="16"/>
      <c r="B110" s="481" t="s">
        <v>48</v>
      </c>
      <c r="C110" s="481"/>
      <c r="D110" s="481"/>
      <c r="E110" s="481"/>
      <c r="F110" s="481"/>
      <c r="G110" s="481"/>
      <c r="H110" s="481"/>
      <c r="I110" s="481"/>
      <c r="J110" s="481"/>
      <c r="K110" s="481"/>
    </row>
    <row r="111" spans="1:11" s="15" customFormat="1" ht="18" customHeight="1">
      <c r="A111" s="16"/>
      <c r="B111" s="17" t="s">
        <v>16</v>
      </c>
      <c r="C111" s="32" t="e">
        <f>'4 kiad2013'!#REF!</f>
        <v>#REF!</v>
      </c>
      <c r="D111" s="19" t="e">
        <f>C111-E111-F111-G111-H111-I111-J111-K111</f>
        <v>#REF!</v>
      </c>
      <c r="E111" s="20" t="e">
        <f>'3 bev2013'!#REF!</f>
        <v>#REF!</v>
      </c>
      <c r="F111" s="20" t="e">
        <f>'3 bev2013'!#REF!</f>
        <v>#REF!</v>
      </c>
      <c r="G111" s="20" t="e">
        <f>'3 bev2013'!#REF!</f>
        <v>#REF!</v>
      </c>
      <c r="H111" s="20" t="e">
        <f>'3 bev2013'!#REF!</f>
        <v>#REF!</v>
      </c>
      <c r="I111" s="20" t="e">
        <f>'3 bev2013'!#REF!</f>
        <v>#REF!</v>
      </c>
      <c r="J111" s="20" t="e">
        <f>'3 bev2013'!#REF!</f>
        <v>#REF!</v>
      </c>
      <c r="K111" s="21" t="e">
        <f>'3 bev2013'!#REF!</f>
        <v>#REF!</v>
      </c>
    </row>
    <row r="112" spans="1:11" s="15" customFormat="1" ht="12.75" customHeight="1" hidden="1">
      <c r="A112" s="16"/>
      <c r="B112" s="22" t="s">
        <v>17</v>
      </c>
      <c r="C112" s="34" t="e">
        <f>'4 kiad2013'!#REF!</f>
        <v>#REF!</v>
      </c>
      <c r="D112" s="24" t="e">
        <f>C112-E112-F112-G112-H112-I112-J112-K112</f>
        <v>#REF!</v>
      </c>
      <c r="E112" s="25" t="e">
        <f>'3 bev2013'!#REF!</f>
        <v>#REF!</v>
      </c>
      <c r="F112" s="25" t="e">
        <f>'3 bev2013'!#REF!</f>
        <v>#REF!</v>
      </c>
      <c r="G112" s="25" t="e">
        <f>'3 bev2013'!#REF!</f>
        <v>#REF!</v>
      </c>
      <c r="H112" s="25" t="e">
        <f>'3 bev2013'!#REF!</f>
        <v>#REF!</v>
      </c>
      <c r="I112" s="25" t="e">
        <f>'3 bev2013'!#REF!</f>
        <v>#REF!</v>
      </c>
      <c r="J112" s="25" t="e">
        <f>'3 bev2013'!#REF!</f>
        <v>#REF!</v>
      </c>
      <c r="K112" s="26" t="e">
        <f>'3 bev2013'!#REF!</f>
        <v>#REF!</v>
      </c>
    </row>
    <row r="113" spans="1:11" s="15" customFormat="1" ht="12.75" customHeight="1" hidden="1">
      <c r="A113" s="16"/>
      <c r="B113" s="27" t="s">
        <v>18</v>
      </c>
      <c r="C113" s="36" t="e">
        <f aca="true" t="shared" si="24" ref="C113:K113">IF(C112&gt;0,C111/C112,0)</f>
        <v>#REF!</v>
      </c>
      <c r="D113" s="29" t="e">
        <f t="shared" si="24"/>
        <v>#REF!</v>
      </c>
      <c r="E113" s="30" t="e">
        <f t="shared" si="24"/>
        <v>#REF!</v>
      </c>
      <c r="F113" s="30" t="e">
        <f t="shared" si="24"/>
        <v>#REF!</v>
      </c>
      <c r="G113" s="30" t="e">
        <f t="shared" si="24"/>
        <v>#REF!</v>
      </c>
      <c r="H113" s="30" t="e">
        <f t="shared" si="24"/>
        <v>#REF!</v>
      </c>
      <c r="I113" s="30" t="e">
        <f t="shared" si="24"/>
        <v>#REF!</v>
      </c>
      <c r="J113" s="30" t="e">
        <f t="shared" si="24"/>
        <v>#REF!</v>
      </c>
      <c r="K113" s="31" t="e">
        <f t="shared" si="24"/>
        <v>#REF!</v>
      </c>
    </row>
    <row r="114" spans="1:11" s="15" customFormat="1" ht="18" customHeight="1">
      <c r="A114" s="16"/>
      <c r="B114" s="481" t="s">
        <v>49</v>
      </c>
      <c r="C114" s="481"/>
      <c r="D114" s="481"/>
      <c r="E114" s="481"/>
      <c r="F114" s="481"/>
      <c r="G114" s="481"/>
      <c r="H114" s="481"/>
      <c r="I114" s="481"/>
      <c r="J114" s="481"/>
      <c r="K114" s="481"/>
    </row>
    <row r="115" spans="1:11" s="15" customFormat="1" ht="18" customHeight="1">
      <c r="A115" s="16"/>
      <c r="B115" s="38" t="s">
        <v>16</v>
      </c>
      <c r="C115" s="39" t="e">
        <f>'4 kiad2013'!#REF!</f>
        <v>#REF!</v>
      </c>
      <c r="D115" s="40" t="e">
        <f>C115-E115-F115-G115-H115-I115-J115-K115</f>
        <v>#REF!</v>
      </c>
      <c r="E115" s="41" t="e">
        <f>'3 bev2013'!#REF!</f>
        <v>#REF!</v>
      </c>
      <c r="F115" s="41" t="e">
        <f>'3 bev2013'!#REF!</f>
        <v>#REF!</v>
      </c>
      <c r="G115" s="41" t="e">
        <f>'3 bev2013'!#REF!</f>
        <v>#REF!</v>
      </c>
      <c r="H115" s="41" t="e">
        <f>'3 bev2013'!#REF!</f>
        <v>#REF!</v>
      </c>
      <c r="I115" s="41" t="e">
        <f>'3 bev2013'!#REF!</f>
        <v>#REF!</v>
      </c>
      <c r="J115" s="41" t="e">
        <f>'3 bev2013'!#REF!</f>
        <v>#REF!</v>
      </c>
      <c r="K115" s="42" t="e">
        <f>'3 bev2013'!#REF!</f>
        <v>#REF!</v>
      </c>
    </row>
    <row r="116" spans="1:11" s="15" customFormat="1" ht="12.75" customHeight="1" hidden="1">
      <c r="A116" s="16"/>
      <c r="B116" s="43" t="s">
        <v>17</v>
      </c>
      <c r="C116" s="44" t="e">
        <f>'4 kiad2013'!#REF!</f>
        <v>#REF!</v>
      </c>
      <c r="D116" s="45" t="e">
        <f>C116-E116-F116-G116-H116-I116-J116-K116</f>
        <v>#REF!</v>
      </c>
      <c r="E116" s="46" t="e">
        <f>'3 bev2013'!#REF!</f>
        <v>#REF!</v>
      </c>
      <c r="F116" s="46" t="e">
        <f>'3 bev2013'!#REF!</f>
        <v>#REF!</v>
      </c>
      <c r="G116" s="46" t="e">
        <f>'3 bev2013'!#REF!</f>
        <v>#REF!</v>
      </c>
      <c r="H116" s="46" t="e">
        <f>'3 bev2013'!#REF!</f>
        <v>#REF!</v>
      </c>
      <c r="I116" s="46" t="e">
        <f>'3 bev2013'!#REF!</f>
        <v>#REF!</v>
      </c>
      <c r="J116" s="46" t="e">
        <f>'3 bev2013'!#REF!</f>
        <v>#REF!</v>
      </c>
      <c r="K116" s="47" t="e">
        <f>'3 bev2013'!#REF!</f>
        <v>#REF!</v>
      </c>
    </row>
    <row r="117" spans="1:11" s="15" customFormat="1" ht="12.75" customHeight="1" hidden="1">
      <c r="A117" s="16"/>
      <c r="B117" s="27" t="s">
        <v>18</v>
      </c>
      <c r="C117" s="36" t="e">
        <f aca="true" t="shared" si="25" ref="C117:K117">IF(C116&gt;0,C115/C116,0)</f>
        <v>#REF!</v>
      </c>
      <c r="D117" s="29" t="e">
        <f t="shared" si="25"/>
        <v>#REF!</v>
      </c>
      <c r="E117" s="30" t="e">
        <f t="shared" si="25"/>
        <v>#REF!</v>
      </c>
      <c r="F117" s="30" t="e">
        <f t="shared" si="25"/>
        <v>#REF!</v>
      </c>
      <c r="G117" s="30" t="e">
        <f t="shared" si="25"/>
        <v>#REF!</v>
      </c>
      <c r="H117" s="30" t="e">
        <f t="shared" si="25"/>
        <v>#REF!</v>
      </c>
      <c r="I117" s="30" t="e">
        <f t="shared" si="25"/>
        <v>#REF!</v>
      </c>
      <c r="J117" s="30" t="e">
        <f t="shared" si="25"/>
        <v>#REF!</v>
      </c>
      <c r="K117" s="31" t="e">
        <f t="shared" si="25"/>
        <v>#REF!</v>
      </c>
    </row>
    <row r="118" spans="1:11" s="15" customFormat="1" ht="12" customHeight="1">
      <c r="A118" s="78"/>
      <c r="B118" s="61"/>
      <c r="C118" s="62"/>
      <c r="D118" s="62"/>
      <c r="E118" s="62"/>
      <c r="F118" s="62"/>
      <c r="G118" s="62"/>
      <c r="H118" s="62"/>
      <c r="I118" s="62"/>
      <c r="J118" s="62"/>
      <c r="K118" s="63"/>
    </row>
    <row r="119" spans="1:11" s="15" customFormat="1" ht="24" customHeight="1">
      <c r="A119" s="487" t="s">
        <v>27</v>
      </c>
      <c r="B119" s="487"/>
      <c r="C119" s="79" t="e">
        <f>SUM(D119:K119)</f>
        <v>#REF!</v>
      </c>
      <c r="D119" s="70" t="e">
        <f aca="true" t="shared" si="26" ref="D119:K120">D107+D111+D115</f>
        <v>#REF!</v>
      </c>
      <c r="E119" s="54" t="e">
        <f t="shared" si="26"/>
        <v>#REF!</v>
      </c>
      <c r="F119" s="54" t="e">
        <f t="shared" si="26"/>
        <v>#REF!</v>
      </c>
      <c r="G119" s="54" t="e">
        <f t="shared" si="26"/>
        <v>#REF!</v>
      </c>
      <c r="H119" s="54" t="e">
        <f t="shared" si="26"/>
        <v>#REF!</v>
      </c>
      <c r="I119" s="54" t="e">
        <f t="shared" si="26"/>
        <v>#REF!</v>
      </c>
      <c r="J119" s="54" t="e">
        <f t="shared" si="26"/>
        <v>#REF!</v>
      </c>
      <c r="K119" s="55" t="e">
        <f t="shared" si="26"/>
        <v>#REF!</v>
      </c>
    </row>
    <row r="120" spans="1:11" s="15" customFormat="1" ht="12.75" customHeight="1" hidden="1">
      <c r="A120" s="484" t="s">
        <v>28</v>
      </c>
      <c r="B120" s="484"/>
      <c r="C120" s="80" t="e">
        <f>SUM(D120:K120)</f>
        <v>#REF!</v>
      </c>
      <c r="D120" s="81" t="e">
        <f t="shared" si="26"/>
        <v>#REF!</v>
      </c>
      <c r="E120" s="58" t="e">
        <f t="shared" si="26"/>
        <v>#REF!</v>
      </c>
      <c r="F120" s="58" t="e">
        <f t="shared" si="26"/>
        <v>#REF!</v>
      </c>
      <c r="G120" s="58" t="e">
        <f t="shared" si="26"/>
        <v>#REF!</v>
      </c>
      <c r="H120" s="58" t="e">
        <f t="shared" si="26"/>
        <v>#REF!</v>
      </c>
      <c r="I120" s="58" t="e">
        <f t="shared" si="26"/>
        <v>#REF!</v>
      </c>
      <c r="J120" s="58" t="e">
        <f t="shared" si="26"/>
        <v>#REF!</v>
      </c>
      <c r="K120" s="59" t="e">
        <f t="shared" si="26"/>
        <v>#REF!</v>
      </c>
    </row>
    <row r="121" spans="1:11" s="15" customFormat="1" ht="12" customHeight="1">
      <c r="A121" s="60"/>
      <c r="B121" s="61"/>
      <c r="C121" s="62"/>
      <c r="D121" s="62"/>
      <c r="E121" s="62"/>
      <c r="F121" s="62"/>
      <c r="G121" s="62"/>
      <c r="H121" s="62"/>
      <c r="I121" s="62"/>
      <c r="J121" s="62"/>
      <c r="K121" s="63"/>
    </row>
    <row r="122" spans="1:11" s="15" customFormat="1" ht="21" customHeight="1">
      <c r="A122" s="485" t="s">
        <v>50</v>
      </c>
      <c r="B122" s="485"/>
      <c r="C122" s="485"/>
      <c r="D122" s="485"/>
      <c r="E122" s="485"/>
      <c r="F122" s="485"/>
      <c r="G122" s="485"/>
      <c r="H122" s="485"/>
      <c r="I122" s="485"/>
      <c r="J122" s="485"/>
      <c r="K122" s="485"/>
    </row>
    <row r="123" spans="1:11" s="15" customFormat="1" ht="18" customHeight="1">
      <c r="A123" s="64"/>
      <c r="B123" s="488" t="s">
        <v>51</v>
      </c>
      <c r="C123" s="488"/>
      <c r="D123" s="488"/>
      <c r="E123" s="488"/>
      <c r="F123" s="488"/>
      <c r="G123" s="488"/>
      <c r="H123" s="488"/>
      <c r="I123" s="488"/>
      <c r="J123" s="488"/>
      <c r="K123" s="488"/>
    </row>
    <row r="124" spans="1:11" s="15" customFormat="1" ht="18" customHeight="1">
      <c r="A124" s="16"/>
      <c r="B124" s="17" t="s">
        <v>16</v>
      </c>
      <c r="C124" s="32" t="e">
        <f>'4 kiad2013'!#REF!</f>
        <v>#REF!</v>
      </c>
      <c r="D124" s="19" t="e">
        <f>C124-E124-F124-G124-H124-I124-J124-K124</f>
        <v>#REF!</v>
      </c>
      <c r="E124" s="20" t="e">
        <f>'3 bev2013'!#REF!</f>
        <v>#REF!</v>
      </c>
      <c r="F124" s="20" t="e">
        <f>'3 bev2013'!#REF!</f>
        <v>#REF!</v>
      </c>
      <c r="G124" s="20" t="e">
        <f>'3 bev2013'!#REF!</f>
        <v>#REF!</v>
      </c>
      <c r="H124" s="20" t="e">
        <f>'3 bev2013'!#REF!</f>
        <v>#REF!</v>
      </c>
      <c r="I124" s="20" t="e">
        <f>'3 bev2013'!#REF!</f>
        <v>#REF!</v>
      </c>
      <c r="J124" s="20" t="e">
        <f>'3 bev2013'!#REF!</f>
        <v>#REF!</v>
      </c>
      <c r="K124" s="21" t="e">
        <f>'3 bev2013'!#REF!</f>
        <v>#REF!</v>
      </c>
    </row>
    <row r="125" spans="1:11" s="15" customFormat="1" ht="12.75" customHeight="1" hidden="1">
      <c r="A125" s="16"/>
      <c r="B125" s="22" t="s">
        <v>17</v>
      </c>
      <c r="C125" s="34" t="e">
        <f>'4 kiad2013'!#REF!</f>
        <v>#REF!</v>
      </c>
      <c r="D125" s="24" t="e">
        <f>C125-E125-F125-G125-H125-I125-J125-K125</f>
        <v>#REF!</v>
      </c>
      <c r="E125" s="25" t="e">
        <f>'3 bev2013'!#REF!</f>
        <v>#REF!</v>
      </c>
      <c r="F125" s="25" t="e">
        <f>'3 bev2013'!#REF!</f>
        <v>#REF!</v>
      </c>
      <c r="G125" s="25" t="e">
        <f>'3 bev2013'!#REF!</f>
        <v>#REF!</v>
      </c>
      <c r="H125" s="25" t="e">
        <f>'3 bev2013'!#REF!</f>
        <v>#REF!</v>
      </c>
      <c r="I125" s="25" t="e">
        <f>'3 bev2013'!#REF!</f>
        <v>#REF!</v>
      </c>
      <c r="J125" s="25" t="e">
        <f>'3 bev2013'!#REF!</f>
        <v>#REF!</v>
      </c>
      <c r="K125" s="26" t="e">
        <f>'3 bev2013'!#REF!</f>
        <v>#REF!</v>
      </c>
    </row>
    <row r="126" spans="1:11" s="15" customFormat="1" ht="12.75" customHeight="1" hidden="1">
      <c r="A126" s="16"/>
      <c r="B126" s="27" t="s">
        <v>18</v>
      </c>
      <c r="C126" s="36" t="e">
        <f aca="true" t="shared" si="27" ref="C126:K126">IF(C125&gt;0,C124/C125,0)</f>
        <v>#REF!</v>
      </c>
      <c r="D126" s="29" t="e">
        <f t="shared" si="27"/>
        <v>#REF!</v>
      </c>
      <c r="E126" s="30" t="e">
        <f t="shared" si="27"/>
        <v>#REF!</v>
      </c>
      <c r="F126" s="30" t="e">
        <f t="shared" si="27"/>
        <v>#REF!</v>
      </c>
      <c r="G126" s="30" t="e">
        <f t="shared" si="27"/>
        <v>#REF!</v>
      </c>
      <c r="H126" s="30" t="e">
        <f t="shared" si="27"/>
        <v>#REF!</v>
      </c>
      <c r="I126" s="30" t="e">
        <f t="shared" si="27"/>
        <v>#REF!</v>
      </c>
      <c r="J126" s="30" t="e">
        <f t="shared" si="27"/>
        <v>#REF!</v>
      </c>
      <c r="K126" s="31" t="e">
        <f t="shared" si="27"/>
        <v>#REF!</v>
      </c>
    </row>
    <row r="127" spans="1:11" s="15" customFormat="1" ht="18" customHeight="1">
      <c r="A127" s="16"/>
      <c r="B127" s="481" t="s">
        <v>52</v>
      </c>
      <c r="C127" s="481"/>
      <c r="D127" s="481"/>
      <c r="E127" s="481"/>
      <c r="F127" s="481"/>
      <c r="G127" s="481"/>
      <c r="H127" s="481"/>
      <c r="I127" s="481"/>
      <c r="J127" s="481"/>
      <c r="K127" s="481"/>
    </row>
    <row r="128" spans="1:11" s="15" customFormat="1" ht="18" customHeight="1">
      <c r="A128" s="16"/>
      <c r="B128" s="17" t="s">
        <v>16</v>
      </c>
      <c r="C128" s="32" t="e">
        <f>'4 kiad2013'!#REF!</f>
        <v>#REF!</v>
      </c>
      <c r="D128" s="19" t="e">
        <f>C128-E128-F128-G128-H128-I128-J128-K128</f>
        <v>#REF!</v>
      </c>
      <c r="E128" s="20" t="e">
        <f>'3 bev2013'!#REF!</f>
        <v>#REF!</v>
      </c>
      <c r="F128" s="20" t="e">
        <f>'3 bev2013'!#REF!</f>
        <v>#REF!</v>
      </c>
      <c r="G128" s="20" t="e">
        <f>'3 bev2013'!#REF!</f>
        <v>#REF!</v>
      </c>
      <c r="H128" s="20" t="e">
        <f>'3 bev2013'!#REF!</f>
        <v>#REF!</v>
      </c>
      <c r="I128" s="20" t="e">
        <f>'3 bev2013'!#REF!</f>
        <v>#REF!</v>
      </c>
      <c r="J128" s="20" t="e">
        <f>'3 bev2013'!#REF!</f>
        <v>#REF!</v>
      </c>
      <c r="K128" s="21" t="e">
        <f>'3 bev2013'!#REF!</f>
        <v>#REF!</v>
      </c>
    </row>
    <row r="129" spans="1:11" s="15" customFormat="1" ht="12.75" customHeight="1" hidden="1">
      <c r="A129" s="16"/>
      <c r="B129" s="22" t="s">
        <v>17</v>
      </c>
      <c r="C129" s="34" t="e">
        <f>'4 kiad2013'!#REF!</f>
        <v>#REF!</v>
      </c>
      <c r="D129" s="24" t="e">
        <f>C129-E129-F129-G129-H129-I129-J129-K129</f>
        <v>#REF!</v>
      </c>
      <c r="E129" s="25" t="e">
        <f>'3 bev2013'!#REF!</f>
        <v>#REF!</v>
      </c>
      <c r="F129" s="25" t="e">
        <f>'3 bev2013'!#REF!</f>
        <v>#REF!</v>
      </c>
      <c r="G129" s="25" t="e">
        <f>'3 bev2013'!#REF!</f>
        <v>#REF!</v>
      </c>
      <c r="H129" s="25" t="e">
        <f>'3 bev2013'!#REF!</f>
        <v>#REF!</v>
      </c>
      <c r="I129" s="25" t="e">
        <f>'3 bev2013'!#REF!</f>
        <v>#REF!</v>
      </c>
      <c r="J129" s="25" t="e">
        <f>'3 bev2013'!#REF!</f>
        <v>#REF!</v>
      </c>
      <c r="K129" s="26" t="e">
        <f>'3 bev2013'!#REF!</f>
        <v>#REF!</v>
      </c>
    </row>
    <row r="130" spans="1:11" s="15" customFormat="1" ht="12.75" customHeight="1" hidden="1">
      <c r="A130" s="16"/>
      <c r="B130" s="27" t="s">
        <v>18</v>
      </c>
      <c r="C130" s="36" t="e">
        <f aca="true" t="shared" si="28" ref="C130:K130">IF(C129&gt;0,C128/C129,0)</f>
        <v>#REF!</v>
      </c>
      <c r="D130" s="29" t="e">
        <f t="shared" si="28"/>
        <v>#REF!</v>
      </c>
      <c r="E130" s="30" t="e">
        <f t="shared" si="28"/>
        <v>#REF!</v>
      </c>
      <c r="F130" s="30" t="e">
        <f t="shared" si="28"/>
        <v>#REF!</v>
      </c>
      <c r="G130" s="30" t="e">
        <f t="shared" si="28"/>
        <v>#REF!</v>
      </c>
      <c r="H130" s="30" t="e">
        <f t="shared" si="28"/>
        <v>#REF!</v>
      </c>
      <c r="I130" s="30" t="e">
        <f t="shared" si="28"/>
        <v>#REF!</v>
      </c>
      <c r="J130" s="30" t="e">
        <f t="shared" si="28"/>
        <v>#REF!</v>
      </c>
      <c r="K130" s="31" t="e">
        <f t="shared" si="28"/>
        <v>#REF!</v>
      </c>
    </row>
    <row r="131" spans="1:11" s="15" customFormat="1" ht="18" customHeight="1">
      <c r="A131" s="16"/>
      <c r="B131" s="481" t="s">
        <v>53</v>
      </c>
      <c r="C131" s="481"/>
      <c r="D131" s="481"/>
      <c r="E131" s="481"/>
      <c r="F131" s="481"/>
      <c r="G131" s="481"/>
      <c r="H131" s="481"/>
      <c r="I131" s="481"/>
      <c r="J131" s="481"/>
      <c r="K131" s="481"/>
    </row>
    <row r="132" spans="1:11" s="15" customFormat="1" ht="18" customHeight="1">
      <c r="A132" s="16"/>
      <c r="B132" s="17" t="s">
        <v>16</v>
      </c>
      <c r="C132" s="32" t="e">
        <f>'4 kiad2013'!#REF!</f>
        <v>#REF!</v>
      </c>
      <c r="D132" s="19" t="e">
        <f>C132-E132-F132-G132-H132-I132-J132-K132</f>
        <v>#REF!</v>
      </c>
      <c r="E132" s="20" t="e">
        <f>'3 bev2013'!#REF!</f>
        <v>#REF!</v>
      </c>
      <c r="F132" s="20" t="e">
        <f>'3 bev2013'!#REF!</f>
        <v>#REF!</v>
      </c>
      <c r="G132" s="20" t="e">
        <f>'3 bev2013'!#REF!</f>
        <v>#REF!</v>
      </c>
      <c r="H132" s="20" t="e">
        <f>'3 bev2013'!#REF!</f>
        <v>#REF!</v>
      </c>
      <c r="I132" s="20" t="e">
        <f>'3 bev2013'!#REF!</f>
        <v>#REF!</v>
      </c>
      <c r="J132" s="20" t="e">
        <f>'3 bev2013'!#REF!</f>
        <v>#REF!</v>
      </c>
      <c r="K132" s="21" t="e">
        <f>'3 bev2013'!#REF!</f>
        <v>#REF!</v>
      </c>
    </row>
    <row r="133" spans="1:11" s="15" customFormat="1" ht="12.75" customHeight="1" hidden="1">
      <c r="A133" s="16"/>
      <c r="B133" s="22" t="s">
        <v>17</v>
      </c>
      <c r="C133" s="34" t="e">
        <f>'4 kiad2013'!#REF!</f>
        <v>#REF!</v>
      </c>
      <c r="D133" s="24" t="e">
        <f>C133-E133-F133-G133-H133-I133-J133-K133</f>
        <v>#REF!</v>
      </c>
      <c r="E133" s="25" t="e">
        <f>'3 bev2013'!#REF!</f>
        <v>#REF!</v>
      </c>
      <c r="F133" s="25" t="e">
        <f>'3 bev2013'!#REF!</f>
        <v>#REF!</v>
      </c>
      <c r="G133" s="25" t="e">
        <f>'3 bev2013'!#REF!</f>
        <v>#REF!</v>
      </c>
      <c r="H133" s="25" t="e">
        <f>'3 bev2013'!#REF!</f>
        <v>#REF!</v>
      </c>
      <c r="I133" s="25" t="e">
        <f>'3 bev2013'!#REF!</f>
        <v>#REF!</v>
      </c>
      <c r="J133" s="25" t="e">
        <f>'3 bev2013'!#REF!</f>
        <v>#REF!</v>
      </c>
      <c r="K133" s="26" t="e">
        <f>'3 bev2013'!#REF!</f>
        <v>#REF!</v>
      </c>
    </row>
    <row r="134" spans="1:11" s="15" customFormat="1" ht="12.75" customHeight="1" hidden="1">
      <c r="A134" s="16"/>
      <c r="B134" s="27" t="s">
        <v>18</v>
      </c>
      <c r="C134" s="36" t="e">
        <f aca="true" t="shared" si="29" ref="C134:K134">IF(C133&gt;0,C132/C133,0)</f>
        <v>#REF!</v>
      </c>
      <c r="D134" s="29" t="e">
        <f t="shared" si="29"/>
        <v>#REF!</v>
      </c>
      <c r="E134" s="30" t="e">
        <f t="shared" si="29"/>
        <v>#REF!</v>
      </c>
      <c r="F134" s="30" t="e">
        <f t="shared" si="29"/>
        <v>#REF!</v>
      </c>
      <c r="G134" s="30" t="e">
        <f t="shared" si="29"/>
        <v>#REF!</v>
      </c>
      <c r="H134" s="30" t="e">
        <f t="shared" si="29"/>
        <v>#REF!</v>
      </c>
      <c r="I134" s="30" t="e">
        <f t="shared" si="29"/>
        <v>#REF!</v>
      </c>
      <c r="J134" s="30" t="e">
        <f t="shared" si="29"/>
        <v>#REF!</v>
      </c>
      <c r="K134" s="31" t="e">
        <f t="shared" si="29"/>
        <v>#REF!</v>
      </c>
    </row>
    <row r="135" spans="1:11" s="15" customFormat="1" ht="18" customHeight="1">
      <c r="A135" s="16"/>
      <c r="B135" s="481" t="s">
        <v>54</v>
      </c>
      <c r="C135" s="481"/>
      <c r="D135" s="481"/>
      <c r="E135" s="481"/>
      <c r="F135" s="481"/>
      <c r="G135" s="481"/>
      <c r="H135" s="481"/>
      <c r="I135" s="481"/>
      <c r="J135" s="481"/>
      <c r="K135" s="481"/>
    </row>
    <row r="136" spans="1:11" s="15" customFormat="1" ht="18" customHeight="1">
      <c r="A136" s="16"/>
      <c r="B136" s="17" t="s">
        <v>16</v>
      </c>
      <c r="C136" s="32" t="e">
        <f>'4 kiad2013'!#REF!</f>
        <v>#REF!</v>
      </c>
      <c r="D136" s="19" t="e">
        <f>C136-E136-F136-G136-H136-I136-J136-K136</f>
        <v>#REF!</v>
      </c>
      <c r="E136" s="20" t="e">
        <f>'3 bev2013'!#REF!</f>
        <v>#REF!</v>
      </c>
      <c r="F136" s="20" t="e">
        <f>'3 bev2013'!#REF!</f>
        <v>#REF!</v>
      </c>
      <c r="G136" s="20" t="e">
        <f>'3 bev2013'!#REF!</f>
        <v>#REF!</v>
      </c>
      <c r="H136" s="20" t="e">
        <f>'3 bev2013'!#REF!</f>
        <v>#REF!</v>
      </c>
      <c r="I136" s="20" t="e">
        <f>'3 bev2013'!#REF!</f>
        <v>#REF!</v>
      </c>
      <c r="J136" s="20" t="e">
        <f>'3 bev2013'!#REF!</f>
        <v>#REF!</v>
      </c>
      <c r="K136" s="21" t="e">
        <f>'3 bev2013'!#REF!</f>
        <v>#REF!</v>
      </c>
    </row>
    <row r="137" spans="1:11" s="15" customFormat="1" ht="12.75" customHeight="1" hidden="1">
      <c r="A137" s="16"/>
      <c r="B137" s="22" t="s">
        <v>17</v>
      </c>
      <c r="C137" s="34" t="e">
        <f>'4 kiad2013'!#REF!</f>
        <v>#REF!</v>
      </c>
      <c r="D137" s="24" t="e">
        <f>C137-E137-F137-G137-H137-I137-J137-K137</f>
        <v>#REF!</v>
      </c>
      <c r="E137" s="25" t="e">
        <f>'3 bev2013'!#REF!</f>
        <v>#REF!</v>
      </c>
      <c r="F137" s="25" t="e">
        <f>'3 bev2013'!#REF!</f>
        <v>#REF!</v>
      </c>
      <c r="G137" s="25" t="e">
        <f>'3 bev2013'!#REF!</f>
        <v>#REF!</v>
      </c>
      <c r="H137" s="25" t="e">
        <f>'3 bev2013'!#REF!</f>
        <v>#REF!</v>
      </c>
      <c r="I137" s="25" t="e">
        <f>'3 bev2013'!#REF!</f>
        <v>#REF!</v>
      </c>
      <c r="J137" s="25" t="e">
        <f>'3 bev2013'!#REF!</f>
        <v>#REF!</v>
      </c>
      <c r="K137" s="26" t="e">
        <f>'3 bev2013'!#REF!</f>
        <v>#REF!</v>
      </c>
    </row>
    <row r="138" spans="1:11" s="15" customFormat="1" ht="12.75" customHeight="1" hidden="1">
      <c r="A138" s="16"/>
      <c r="B138" s="27" t="s">
        <v>18</v>
      </c>
      <c r="C138" s="36" t="e">
        <f aca="true" t="shared" si="30" ref="C138:K138">IF(C137&gt;0,C136/C137,0)</f>
        <v>#REF!</v>
      </c>
      <c r="D138" s="29" t="e">
        <f t="shared" si="30"/>
        <v>#REF!</v>
      </c>
      <c r="E138" s="30" t="e">
        <f t="shared" si="30"/>
        <v>#REF!</v>
      </c>
      <c r="F138" s="30" t="e">
        <f t="shared" si="30"/>
        <v>#REF!</v>
      </c>
      <c r="G138" s="30" t="e">
        <f t="shared" si="30"/>
        <v>#REF!</v>
      </c>
      <c r="H138" s="30" t="e">
        <f t="shared" si="30"/>
        <v>#REF!</v>
      </c>
      <c r="I138" s="30" t="e">
        <f t="shared" si="30"/>
        <v>#REF!</v>
      </c>
      <c r="J138" s="30" t="e">
        <f t="shared" si="30"/>
        <v>#REF!</v>
      </c>
      <c r="K138" s="31" t="e">
        <f t="shared" si="30"/>
        <v>#REF!</v>
      </c>
    </row>
    <row r="139" spans="1:11" s="15" customFormat="1" ht="18" customHeight="1">
      <c r="A139" s="16"/>
      <c r="B139" s="480" t="s">
        <v>55</v>
      </c>
      <c r="C139" s="480"/>
      <c r="D139" s="480"/>
      <c r="E139" s="480"/>
      <c r="F139" s="480"/>
      <c r="G139" s="480"/>
      <c r="H139" s="480"/>
      <c r="I139" s="480"/>
      <c r="J139" s="480"/>
      <c r="K139" s="480"/>
    </row>
    <row r="140" spans="1:11" s="15" customFormat="1" ht="18" customHeight="1">
      <c r="A140" s="16"/>
      <c r="B140" s="17" t="s">
        <v>16</v>
      </c>
      <c r="C140" s="32" t="e">
        <f>'4 kiad2013'!#REF!</f>
        <v>#REF!</v>
      </c>
      <c r="D140" s="19" t="e">
        <f>C140-E140-F140-G140-H140-I140-J140-K140</f>
        <v>#REF!</v>
      </c>
      <c r="E140" s="20" t="e">
        <f>'3 bev2013'!#REF!</f>
        <v>#REF!</v>
      </c>
      <c r="F140" s="20" t="e">
        <f>'3 bev2013'!#REF!</f>
        <v>#REF!</v>
      </c>
      <c r="G140" s="20" t="e">
        <f>'3 bev2013'!#REF!</f>
        <v>#REF!</v>
      </c>
      <c r="H140" s="20" t="e">
        <f>'3 bev2013'!#REF!</f>
        <v>#REF!</v>
      </c>
      <c r="I140" s="20" t="e">
        <f>'3 bev2013'!#REF!</f>
        <v>#REF!</v>
      </c>
      <c r="J140" s="20" t="e">
        <f>'3 bev2013'!#REF!</f>
        <v>#REF!</v>
      </c>
      <c r="K140" s="21" t="e">
        <f>'3 bev2013'!#REF!</f>
        <v>#REF!</v>
      </c>
    </row>
    <row r="141" spans="1:11" s="15" customFormat="1" ht="12.75" customHeight="1" hidden="1">
      <c r="A141" s="16"/>
      <c r="B141" s="22" t="s">
        <v>17</v>
      </c>
      <c r="C141" s="34" t="e">
        <f>'4 kiad2013'!#REF!</f>
        <v>#REF!</v>
      </c>
      <c r="D141" s="24" t="e">
        <f>C141-E141-F141-G141-H141-I141-J141-K141</f>
        <v>#REF!</v>
      </c>
      <c r="E141" s="25" t="e">
        <f>'3 bev2013'!#REF!</f>
        <v>#REF!</v>
      </c>
      <c r="F141" s="25" t="e">
        <f>'3 bev2013'!#REF!</f>
        <v>#REF!</v>
      </c>
      <c r="G141" s="25" t="e">
        <f>'3 bev2013'!#REF!</f>
        <v>#REF!</v>
      </c>
      <c r="H141" s="25" t="e">
        <f>'3 bev2013'!#REF!</f>
        <v>#REF!</v>
      </c>
      <c r="I141" s="25" t="e">
        <f>'3 bev2013'!#REF!</f>
        <v>#REF!</v>
      </c>
      <c r="J141" s="25" t="e">
        <f>'3 bev2013'!#REF!</f>
        <v>#REF!</v>
      </c>
      <c r="K141" s="26" t="e">
        <f>'3 bev2013'!#REF!</f>
        <v>#REF!</v>
      </c>
    </row>
    <row r="142" spans="1:11" s="15" customFormat="1" ht="12.75" customHeight="1" hidden="1">
      <c r="A142" s="16"/>
      <c r="B142" s="27" t="s">
        <v>18</v>
      </c>
      <c r="C142" s="36" t="e">
        <f aca="true" t="shared" si="31" ref="C142:K142">IF(C141&gt;0,C140/C141,0)</f>
        <v>#REF!</v>
      </c>
      <c r="D142" s="29" t="e">
        <f t="shared" si="31"/>
        <v>#REF!</v>
      </c>
      <c r="E142" s="30" t="e">
        <f t="shared" si="31"/>
        <v>#REF!</v>
      </c>
      <c r="F142" s="30" t="e">
        <f t="shared" si="31"/>
        <v>#REF!</v>
      </c>
      <c r="G142" s="30" t="e">
        <f t="shared" si="31"/>
        <v>#REF!</v>
      </c>
      <c r="H142" s="30" t="e">
        <f t="shared" si="31"/>
        <v>#REF!</v>
      </c>
      <c r="I142" s="30" t="e">
        <f t="shared" si="31"/>
        <v>#REF!</v>
      </c>
      <c r="J142" s="30" t="e">
        <f t="shared" si="31"/>
        <v>#REF!</v>
      </c>
      <c r="K142" s="31" t="e">
        <f t="shared" si="31"/>
        <v>#REF!</v>
      </c>
    </row>
    <row r="143" spans="1:11" s="15" customFormat="1" ht="18" customHeight="1">
      <c r="A143" s="16"/>
      <c r="B143" s="481" t="s">
        <v>56</v>
      </c>
      <c r="C143" s="481"/>
      <c r="D143" s="481"/>
      <c r="E143" s="481"/>
      <c r="F143" s="481"/>
      <c r="G143" s="481"/>
      <c r="H143" s="481"/>
      <c r="I143" s="481"/>
      <c r="J143" s="481"/>
      <c r="K143" s="481"/>
    </row>
    <row r="144" spans="1:11" s="15" customFormat="1" ht="18" customHeight="1">
      <c r="A144" s="16"/>
      <c r="B144" s="17" t="s">
        <v>16</v>
      </c>
      <c r="C144" s="32" t="e">
        <f>'4 kiad2013'!#REF!</f>
        <v>#REF!</v>
      </c>
      <c r="D144" s="19" t="e">
        <f>C144-E144-F144-G144-H144-I144-J144-K144</f>
        <v>#REF!</v>
      </c>
      <c r="E144" s="20" t="e">
        <f>'3 bev2013'!#REF!</f>
        <v>#REF!</v>
      </c>
      <c r="F144" s="20" t="e">
        <f>'3 bev2013'!#REF!</f>
        <v>#REF!</v>
      </c>
      <c r="G144" s="20" t="e">
        <f>'3 bev2013'!#REF!</f>
        <v>#REF!</v>
      </c>
      <c r="H144" s="20" t="e">
        <f>'3 bev2013'!#REF!</f>
        <v>#REF!</v>
      </c>
      <c r="I144" s="20" t="e">
        <f>'3 bev2013'!#REF!</f>
        <v>#REF!</v>
      </c>
      <c r="J144" s="20" t="e">
        <f>'3 bev2013'!#REF!</f>
        <v>#REF!</v>
      </c>
      <c r="K144" s="21" t="e">
        <f>'3 bev2013'!#REF!</f>
        <v>#REF!</v>
      </c>
    </row>
    <row r="145" spans="1:11" s="15" customFormat="1" ht="12.75" customHeight="1" hidden="1">
      <c r="A145" s="16"/>
      <c r="B145" s="22" t="s">
        <v>17</v>
      </c>
      <c r="C145" s="34" t="e">
        <f>'4 kiad2013'!#REF!</f>
        <v>#REF!</v>
      </c>
      <c r="D145" s="24" t="e">
        <f>C145-E145-F145-G145-H145-I145-J145-K145</f>
        <v>#REF!</v>
      </c>
      <c r="E145" s="25" t="e">
        <f>'3 bev2013'!#REF!</f>
        <v>#REF!</v>
      </c>
      <c r="F145" s="25" t="e">
        <f>'3 bev2013'!#REF!</f>
        <v>#REF!</v>
      </c>
      <c r="G145" s="25" t="e">
        <f>'3 bev2013'!#REF!</f>
        <v>#REF!</v>
      </c>
      <c r="H145" s="25" t="e">
        <f>'3 bev2013'!#REF!</f>
        <v>#REF!</v>
      </c>
      <c r="I145" s="25" t="e">
        <f>'3 bev2013'!#REF!</f>
        <v>#REF!</v>
      </c>
      <c r="J145" s="25" t="e">
        <f>'3 bev2013'!#REF!</f>
        <v>#REF!</v>
      </c>
      <c r="K145" s="26" t="e">
        <f>'3 bev2013'!#REF!</f>
        <v>#REF!</v>
      </c>
    </row>
    <row r="146" spans="1:11" s="15" customFormat="1" ht="12.75" customHeight="1" hidden="1">
      <c r="A146" s="16"/>
      <c r="B146" s="27" t="s">
        <v>18</v>
      </c>
      <c r="C146" s="36" t="e">
        <f aca="true" t="shared" si="32" ref="C146:K146">IF(C145&gt;0,C144/C145,0)</f>
        <v>#REF!</v>
      </c>
      <c r="D146" s="29" t="e">
        <f t="shared" si="32"/>
        <v>#REF!</v>
      </c>
      <c r="E146" s="30" t="e">
        <f t="shared" si="32"/>
        <v>#REF!</v>
      </c>
      <c r="F146" s="30" t="e">
        <f t="shared" si="32"/>
        <v>#REF!</v>
      </c>
      <c r="G146" s="30" t="e">
        <f t="shared" si="32"/>
        <v>#REF!</v>
      </c>
      <c r="H146" s="30" t="e">
        <f t="shared" si="32"/>
        <v>#REF!</v>
      </c>
      <c r="I146" s="30" t="e">
        <f t="shared" si="32"/>
        <v>#REF!</v>
      </c>
      <c r="J146" s="30" t="e">
        <f t="shared" si="32"/>
        <v>#REF!</v>
      </c>
      <c r="K146" s="31" t="e">
        <f t="shared" si="32"/>
        <v>#REF!</v>
      </c>
    </row>
    <row r="147" spans="1:11" s="15" customFormat="1" ht="18" customHeight="1">
      <c r="A147" s="82"/>
      <c r="B147" s="481" t="s">
        <v>57</v>
      </c>
      <c r="C147" s="481"/>
      <c r="D147" s="481"/>
      <c r="E147" s="481"/>
      <c r="F147" s="481"/>
      <c r="G147" s="481"/>
      <c r="H147" s="481"/>
      <c r="I147" s="481"/>
      <c r="J147" s="481"/>
      <c r="K147" s="481"/>
    </row>
    <row r="148" spans="1:11" s="15" customFormat="1" ht="18" customHeight="1">
      <c r="A148" s="82"/>
      <c r="B148" s="38" t="s">
        <v>16</v>
      </c>
      <c r="C148" s="39" t="e">
        <f>'4 kiad2013'!#REF!</f>
        <v>#REF!</v>
      </c>
      <c r="D148" s="40" t="e">
        <f>C148-E148-F148-G148-H148-I148-J148-K148</f>
        <v>#REF!</v>
      </c>
      <c r="E148" s="41" t="e">
        <f>'3 bev2013'!#REF!</f>
        <v>#REF!</v>
      </c>
      <c r="F148" s="41" t="e">
        <f>'3 bev2013'!#REF!</f>
        <v>#REF!</v>
      </c>
      <c r="G148" s="41" t="e">
        <f>'3 bev2013'!#REF!</f>
        <v>#REF!</v>
      </c>
      <c r="H148" s="41" t="e">
        <f>'3 bev2013'!#REF!</f>
        <v>#REF!</v>
      </c>
      <c r="I148" s="41" t="e">
        <f>'3 bev2013'!#REF!</f>
        <v>#REF!</v>
      </c>
      <c r="J148" s="41" t="e">
        <f>'3 bev2013'!#REF!</f>
        <v>#REF!</v>
      </c>
      <c r="K148" s="42" t="e">
        <f>'3 bev2013'!#REF!</f>
        <v>#REF!</v>
      </c>
    </row>
    <row r="149" spans="1:11" s="15" customFormat="1" ht="12.75" customHeight="1" hidden="1">
      <c r="A149" s="82"/>
      <c r="B149" s="43" t="s">
        <v>17</v>
      </c>
      <c r="C149" s="44" t="e">
        <f>'4 kiad2013'!#REF!</f>
        <v>#REF!</v>
      </c>
      <c r="D149" s="45" t="e">
        <f>C149-E149-F149-G149-H149-I149-J149-K149</f>
        <v>#REF!</v>
      </c>
      <c r="E149" s="46" t="e">
        <f>'3 bev2013'!#REF!</f>
        <v>#REF!</v>
      </c>
      <c r="F149" s="46" t="e">
        <f>'3 bev2013'!#REF!</f>
        <v>#REF!</v>
      </c>
      <c r="G149" s="46" t="e">
        <f>'3 bev2013'!#REF!</f>
        <v>#REF!</v>
      </c>
      <c r="H149" s="46" t="e">
        <f>'3 bev2013'!#REF!</f>
        <v>#REF!</v>
      </c>
      <c r="I149" s="46" t="e">
        <f>'3 bev2013'!#REF!</f>
        <v>#REF!</v>
      </c>
      <c r="J149" s="46" t="e">
        <f>'3 bev2013'!#REF!</f>
        <v>#REF!</v>
      </c>
      <c r="K149" s="47" t="e">
        <f>'3 bev2013'!#REF!</f>
        <v>#REF!</v>
      </c>
    </row>
    <row r="150" spans="1:11" s="15" customFormat="1" ht="12.75" customHeight="1" hidden="1">
      <c r="A150" s="82"/>
      <c r="B150" s="27" t="s">
        <v>18</v>
      </c>
      <c r="C150" s="36" t="e">
        <f aca="true" t="shared" si="33" ref="C150:K150">IF(C149&gt;0,C148/C149,0)</f>
        <v>#REF!</v>
      </c>
      <c r="D150" s="29" t="e">
        <f t="shared" si="33"/>
        <v>#REF!</v>
      </c>
      <c r="E150" s="30" t="e">
        <f t="shared" si="33"/>
        <v>#REF!</v>
      </c>
      <c r="F150" s="30" t="e">
        <f t="shared" si="33"/>
        <v>#REF!</v>
      </c>
      <c r="G150" s="30" t="e">
        <f t="shared" si="33"/>
        <v>#REF!</v>
      </c>
      <c r="H150" s="30" t="e">
        <f t="shared" si="33"/>
        <v>#REF!</v>
      </c>
      <c r="I150" s="30" t="e">
        <f t="shared" si="33"/>
        <v>#REF!</v>
      </c>
      <c r="J150" s="30" t="e">
        <f t="shared" si="33"/>
        <v>#REF!</v>
      </c>
      <c r="K150" s="31" t="e">
        <f t="shared" si="33"/>
        <v>#REF!</v>
      </c>
    </row>
    <row r="151" spans="1:11" s="15" customFormat="1" ht="12" customHeight="1">
      <c r="A151" s="78"/>
      <c r="B151" s="61"/>
      <c r="C151" s="62"/>
      <c r="D151" s="62"/>
      <c r="E151" s="62"/>
      <c r="F151" s="62"/>
      <c r="G151" s="62"/>
      <c r="H151" s="62"/>
      <c r="I151" s="62"/>
      <c r="J151" s="62"/>
      <c r="K151" s="63"/>
    </row>
    <row r="152" spans="1:11" s="15" customFormat="1" ht="24" customHeight="1">
      <c r="A152" s="487" t="s">
        <v>27</v>
      </c>
      <c r="B152" s="487"/>
      <c r="C152" s="52" t="e">
        <f>SUM(D152:K152)</f>
        <v>#REF!</v>
      </c>
      <c r="D152" s="53" t="e">
        <f aca="true" t="shared" si="34" ref="D152:K153">D124+D128+D132+D136+D140+D144+D148</f>
        <v>#REF!</v>
      </c>
      <c r="E152" s="54" t="e">
        <f t="shared" si="34"/>
        <v>#REF!</v>
      </c>
      <c r="F152" s="54" t="e">
        <f t="shared" si="34"/>
        <v>#REF!</v>
      </c>
      <c r="G152" s="54" t="e">
        <f t="shared" si="34"/>
        <v>#REF!</v>
      </c>
      <c r="H152" s="54" t="e">
        <f t="shared" si="34"/>
        <v>#REF!</v>
      </c>
      <c r="I152" s="54" t="e">
        <f t="shared" si="34"/>
        <v>#REF!</v>
      </c>
      <c r="J152" s="54" t="e">
        <f t="shared" si="34"/>
        <v>#REF!</v>
      </c>
      <c r="K152" s="55" t="e">
        <f t="shared" si="34"/>
        <v>#REF!</v>
      </c>
    </row>
    <row r="153" spans="1:11" s="15" customFormat="1" ht="12.75" customHeight="1" hidden="1">
      <c r="A153" s="484" t="s">
        <v>28</v>
      </c>
      <c r="B153" s="484"/>
      <c r="C153" s="56" t="e">
        <f>SUM(D153:K153)</f>
        <v>#REF!</v>
      </c>
      <c r="D153" s="57" t="e">
        <f t="shared" si="34"/>
        <v>#REF!</v>
      </c>
      <c r="E153" s="58" t="e">
        <f t="shared" si="34"/>
        <v>#REF!</v>
      </c>
      <c r="F153" s="58" t="e">
        <f t="shared" si="34"/>
        <v>#REF!</v>
      </c>
      <c r="G153" s="58" t="e">
        <f t="shared" si="34"/>
        <v>#REF!</v>
      </c>
      <c r="H153" s="58" t="e">
        <f t="shared" si="34"/>
        <v>#REF!</v>
      </c>
      <c r="I153" s="58" t="e">
        <f t="shared" si="34"/>
        <v>#REF!</v>
      </c>
      <c r="J153" s="58" t="e">
        <f t="shared" si="34"/>
        <v>#REF!</v>
      </c>
      <c r="K153" s="59" t="e">
        <f t="shared" si="34"/>
        <v>#REF!</v>
      </c>
    </row>
    <row r="154" spans="1:11" s="15" customFormat="1" ht="12" customHeight="1">
      <c r="A154" s="60"/>
      <c r="B154" s="61"/>
      <c r="C154" s="62"/>
      <c r="D154" s="62"/>
      <c r="E154" s="62"/>
      <c r="F154" s="62"/>
      <c r="G154" s="62"/>
      <c r="H154" s="62"/>
      <c r="I154" s="62"/>
      <c r="J154" s="62"/>
      <c r="K154" s="63"/>
    </row>
    <row r="155" spans="1:11" s="15" customFormat="1" ht="21" customHeight="1">
      <c r="A155" s="485" t="s">
        <v>58</v>
      </c>
      <c r="B155" s="485"/>
      <c r="C155" s="485"/>
      <c r="D155" s="485"/>
      <c r="E155" s="485"/>
      <c r="F155" s="485"/>
      <c r="G155" s="485"/>
      <c r="H155" s="485"/>
      <c r="I155" s="485"/>
      <c r="J155" s="485"/>
      <c r="K155" s="485"/>
    </row>
    <row r="156" spans="1:11" s="15" customFormat="1" ht="18" customHeight="1">
      <c r="A156" s="64"/>
      <c r="B156" s="486" t="s">
        <v>59</v>
      </c>
      <c r="C156" s="486"/>
      <c r="D156" s="486"/>
      <c r="E156" s="486"/>
      <c r="F156" s="486"/>
      <c r="G156" s="486"/>
      <c r="H156" s="486"/>
      <c r="I156" s="486"/>
      <c r="J156" s="486"/>
      <c r="K156" s="486"/>
    </row>
    <row r="157" spans="1:11" s="15" customFormat="1" ht="18" customHeight="1">
      <c r="A157" s="16"/>
      <c r="B157" s="38" t="s">
        <v>16</v>
      </c>
      <c r="C157" s="39" t="e">
        <f>'4 kiad2013'!#REF!</f>
        <v>#REF!</v>
      </c>
      <c r="D157" s="40" t="e">
        <f>C157-E157-F157-G157-H157-I157-J157-K157</f>
        <v>#REF!</v>
      </c>
      <c r="E157" s="41" t="e">
        <f>'3 bev2013'!#REF!</f>
        <v>#REF!</v>
      </c>
      <c r="F157" s="41" t="e">
        <f>'3 bev2013'!#REF!</f>
        <v>#REF!</v>
      </c>
      <c r="G157" s="41" t="e">
        <f>'3 bev2013'!#REF!</f>
        <v>#REF!</v>
      </c>
      <c r="H157" s="41" t="e">
        <f>'3 bev2013'!#REF!</f>
        <v>#REF!</v>
      </c>
      <c r="I157" s="41" t="e">
        <f>'3 bev2013'!#REF!</f>
        <v>#REF!</v>
      </c>
      <c r="J157" s="41" t="e">
        <f>'3 bev2013'!#REF!</f>
        <v>#REF!</v>
      </c>
      <c r="K157" s="42" t="e">
        <f>'3 bev2013'!#REF!</f>
        <v>#REF!</v>
      </c>
    </row>
    <row r="158" spans="1:11" s="15" customFormat="1" ht="12.75" customHeight="1" hidden="1">
      <c r="A158" s="16"/>
      <c r="B158" s="43" t="s">
        <v>17</v>
      </c>
      <c r="C158" s="44" t="e">
        <f>'4 kiad2013'!#REF!</f>
        <v>#REF!</v>
      </c>
      <c r="D158" s="45" t="e">
        <f>C158-E158-F158-G158-H158-I158-J158-K158</f>
        <v>#REF!</v>
      </c>
      <c r="E158" s="46" t="e">
        <f>'3 bev2013'!#REF!</f>
        <v>#REF!</v>
      </c>
      <c r="F158" s="46" t="e">
        <f>'3 bev2013'!#REF!</f>
        <v>#REF!</v>
      </c>
      <c r="G158" s="46" t="e">
        <f>'3 bev2013'!#REF!</f>
        <v>#REF!</v>
      </c>
      <c r="H158" s="46" t="e">
        <f>'3 bev2013'!#REF!</f>
        <v>#REF!</v>
      </c>
      <c r="I158" s="46" t="e">
        <f>'3 bev2013'!#REF!</f>
        <v>#REF!</v>
      </c>
      <c r="J158" s="46" t="e">
        <f>'3 bev2013'!#REF!</f>
        <v>#REF!</v>
      </c>
      <c r="K158" s="47" t="e">
        <f>'3 bev2013'!#REF!</f>
        <v>#REF!</v>
      </c>
    </row>
    <row r="159" spans="1:11" s="15" customFormat="1" ht="12.75" customHeight="1" hidden="1">
      <c r="A159" s="16"/>
      <c r="B159" s="27" t="s">
        <v>18</v>
      </c>
      <c r="C159" s="36" t="e">
        <f aca="true" t="shared" si="35" ref="C159:K159">IF(C158&gt;0,C157/C158,0)</f>
        <v>#REF!</v>
      </c>
      <c r="D159" s="29" t="e">
        <f t="shared" si="35"/>
        <v>#REF!</v>
      </c>
      <c r="E159" s="30" t="e">
        <f t="shared" si="35"/>
        <v>#REF!</v>
      </c>
      <c r="F159" s="30" t="e">
        <f t="shared" si="35"/>
        <v>#REF!</v>
      </c>
      <c r="G159" s="30" t="e">
        <f t="shared" si="35"/>
        <v>#REF!</v>
      </c>
      <c r="H159" s="30" t="e">
        <f t="shared" si="35"/>
        <v>#REF!</v>
      </c>
      <c r="I159" s="30" t="e">
        <f t="shared" si="35"/>
        <v>#REF!</v>
      </c>
      <c r="J159" s="30" t="e">
        <f t="shared" si="35"/>
        <v>#REF!</v>
      </c>
      <c r="K159" s="31" t="e">
        <f t="shared" si="35"/>
        <v>#REF!</v>
      </c>
    </row>
    <row r="160" spans="1:11" s="15" customFormat="1" ht="12" customHeight="1">
      <c r="A160" s="83"/>
      <c r="B160" s="61"/>
      <c r="C160" s="84"/>
      <c r="D160" s="62"/>
      <c r="E160" s="62"/>
      <c r="F160" s="62"/>
      <c r="G160" s="62"/>
      <c r="H160" s="62"/>
      <c r="I160" s="62"/>
      <c r="J160" s="62"/>
      <c r="K160" s="63"/>
    </row>
    <row r="161" spans="1:11" s="15" customFormat="1" ht="30" customHeight="1">
      <c r="A161" s="482" t="s">
        <v>60</v>
      </c>
      <c r="B161" s="482"/>
      <c r="C161" s="85" t="e">
        <f>SUM(D161:K161)</f>
        <v>#REF!</v>
      </c>
      <c r="D161" s="70" t="e">
        <f aca="true" t="shared" si="36" ref="D161:K162">SUM(D44,D69,D74,D87,D92,D97,D102,D119,D152,D157)</f>
        <v>#REF!</v>
      </c>
      <c r="E161" s="54" t="e">
        <f t="shared" si="36"/>
        <v>#REF!</v>
      </c>
      <c r="F161" s="54" t="e">
        <f t="shared" si="36"/>
        <v>#REF!</v>
      </c>
      <c r="G161" s="54" t="e">
        <f t="shared" si="36"/>
        <v>#REF!</v>
      </c>
      <c r="H161" s="54" t="e">
        <f t="shared" si="36"/>
        <v>#REF!</v>
      </c>
      <c r="I161" s="54" t="e">
        <f t="shared" si="36"/>
        <v>#REF!</v>
      </c>
      <c r="J161" s="54" t="e">
        <f t="shared" si="36"/>
        <v>#REF!</v>
      </c>
      <c r="K161" s="55" t="e">
        <f t="shared" si="36"/>
        <v>#REF!</v>
      </c>
    </row>
    <row r="162" spans="1:11" ht="12.75" customHeight="1" hidden="1">
      <c r="A162" s="482" t="s">
        <v>61</v>
      </c>
      <c r="B162" s="482"/>
      <c r="C162" s="86" t="e">
        <f>SUM(D162:K162)</f>
        <v>#REF!</v>
      </c>
      <c r="D162" s="70" t="e">
        <f t="shared" si="36"/>
        <v>#REF!</v>
      </c>
      <c r="E162" s="54" t="e">
        <f t="shared" si="36"/>
        <v>#REF!</v>
      </c>
      <c r="F162" s="54" t="e">
        <f t="shared" si="36"/>
        <v>#REF!</v>
      </c>
      <c r="G162" s="54" t="e">
        <f t="shared" si="36"/>
        <v>#REF!</v>
      </c>
      <c r="H162" s="54" t="e">
        <f t="shared" si="36"/>
        <v>#REF!</v>
      </c>
      <c r="I162" s="54" t="e">
        <f t="shared" si="36"/>
        <v>#REF!</v>
      </c>
      <c r="J162" s="54" t="e">
        <f t="shared" si="36"/>
        <v>#REF!</v>
      </c>
      <c r="K162" s="55" t="e">
        <f t="shared" si="36"/>
        <v>#REF!</v>
      </c>
    </row>
    <row r="163" spans="1:11" s="15" customFormat="1" ht="12.75" customHeight="1" hidden="1">
      <c r="A163" s="483" t="s">
        <v>18</v>
      </c>
      <c r="B163" s="483"/>
      <c r="C163" s="87" t="e">
        <f aca="true" t="shared" si="37" ref="C163:K163">IF(C162&gt;0,C161/C162,0)</f>
        <v>#REF!</v>
      </c>
      <c r="D163" s="88" t="e">
        <f t="shared" si="37"/>
        <v>#REF!</v>
      </c>
      <c r="E163" s="89" t="e">
        <f t="shared" si="37"/>
        <v>#REF!</v>
      </c>
      <c r="F163" s="89" t="e">
        <f t="shared" si="37"/>
        <v>#REF!</v>
      </c>
      <c r="G163" s="89" t="e">
        <f t="shared" si="37"/>
        <v>#REF!</v>
      </c>
      <c r="H163" s="89" t="e">
        <f t="shared" si="37"/>
        <v>#REF!</v>
      </c>
      <c r="I163" s="89" t="e">
        <f t="shared" si="37"/>
        <v>#REF!</v>
      </c>
      <c r="J163" s="89" t="e">
        <f t="shared" si="37"/>
        <v>#REF!</v>
      </c>
      <c r="K163" s="90" t="e">
        <f t="shared" si="37"/>
        <v>#REF!</v>
      </c>
    </row>
    <row r="164" spans="1:11" s="95" customFormat="1" ht="45" customHeight="1">
      <c r="A164" s="91" t="s">
        <v>62</v>
      </c>
      <c r="B164" s="92"/>
      <c r="C164" s="93"/>
      <c r="D164" s="93"/>
      <c r="E164" s="93"/>
      <c r="F164" s="93"/>
      <c r="G164" s="93"/>
      <c r="H164" s="93"/>
      <c r="I164" s="93"/>
      <c r="J164" s="93"/>
      <c r="K164" s="94"/>
    </row>
  </sheetData>
  <sheetProtection selectLockedCells="1" selectUnlockedCells="1"/>
  <mergeCells count="58">
    <mergeCell ref="A2:K2"/>
    <mergeCell ref="A3:K3"/>
    <mergeCell ref="J4:K4"/>
    <mergeCell ref="A5:B5"/>
    <mergeCell ref="B52:K52"/>
    <mergeCell ref="B56:K56"/>
    <mergeCell ref="A6:K6"/>
    <mergeCell ref="B7:K7"/>
    <mergeCell ref="B11:K11"/>
    <mergeCell ref="B15:K15"/>
    <mergeCell ref="B19:K19"/>
    <mergeCell ref="B23:K23"/>
    <mergeCell ref="B27:K27"/>
    <mergeCell ref="B31:K31"/>
    <mergeCell ref="B35:K35"/>
    <mergeCell ref="B39:K39"/>
    <mergeCell ref="A44:B44"/>
    <mergeCell ref="A45:B45"/>
    <mergeCell ref="A47:K47"/>
    <mergeCell ref="B48:K48"/>
    <mergeCell ref="B96:K96"/>
    <mergeCell ref="A100:K100"/>
    <mergeCell ref="B60:K60"/>
    <mergeCell ref="B64:K64"/>
    <mergeCell ref="A69:B69"/>
    <mergeCell ref="A70:B70"/>
    <mergeCell ref="A72:K72"/>
    <mergeCell ref="B73:K73"/>
    <mergeCell ref="A77:K77"/>
    <mergeCell ref="B78:K78"/>
    <mergeCell ref="B82:K82"/>
    <mergeCell ref="A87:B87"/>
    <mergeCell ref="A88:B88"/>
    <mergeCell ref="A90:K90"/>
    <mergeCell ref="B91:K91"/>
    <mergeCell ref="A95:K95"/>
    <mergeCell ref="B114:K114"/>
    <mergeCell ref="A119:B119"/>
    <mergeCell ref="A120:B120"/>
    <mergeCell ref="A122:K122"/>
    <mergeCell ref="B101:K101"/>
    <mergeCell ref="A105:K105"/>
    <mergeCell ref="B106:K106"/>
    <mergeCell ref="B110:K110"/>
    <mergeCell ref="B123:K123"/>
    <mergeCell ref="B127:K127"/>
    <mergeCell ref="B131:K131"/>
    <mergeCell ref="B135:K135"/>
    <mergeCell ref="B139:K139"/>
    <mergeCell ref="B143:K143"/>
    <mergeCell ref="A162:B162"/>
    <mergeCell ref="A163:B163"/>
    <mergeCell ref="A153:B153"/>
    <mergeCell ref="A155:K155"/>
    <mergeCell ref="B156:K156"/>
    <mergeCell ref="A161:B161"/>
    <mergeCell ref="B147:K147"/>
    <mergeCell ref="A152:B152"/>
  </mergeCells>
  <printOptions horizontalCentered="1"/>
  <pageMargins left="0.2" right="0.22013888888888888" top="0.25" bottom="0.3402777777777778" header="0.5118055555555555" footer="0.5118055555555555"/>
  <pageSetup fitToHeight="0" fitToWidth="1" horizontalDpi="300" verticalDpi="300" orientation="landscape" paperSize="9" r:id="rId1"/>
  <rowBreaks count="3" manualBreakCount="3">
    <brk id="46" max="255" man="1"/>
    <brk id="89" max="255" man="1"/>
    <brk id="1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view="pageBreakPreview" zoomScaleNormal="70" zoomScaleSheetLayoutView="100" zoomScalePageLayoutView="0" workbookViewId="0" topLeftCell="A1">
      <selection activeCell="A5" sqref="A5"/>
    </sheetView>
  </sheetViews>
  <sheetFormatPr defaultColWidth="7" defaultRowHeight="15"/>
  <cols>
    <col min="1" max="1" width="2.8984375" style="96" customWidth="1"/>
    <col min="2" max="2" width="20.8984375" style="96" customWidth="1"/>
    <col min="3" max="3" width="12" style="97" customWidth="1"/>
    <col min="4" max="7" width="9.8984375" style="98" customWidth="1"/>
    <col min="8" max="9" width="8.59765625" style="98" customWidth="1"/>
    <col min="10" max="10" width="7" style="98" customWidth="1"/>
    <col min="11" max="11" width="8.19921875" style="98" customWidth="1"/>
    <col min="12" max="12" width="7" style="98" customWidth="1"/>
    <col min="13" max="13" width="8.19921875" style="98" customWidth="1"/>
    <col min="14" max="14" width="7.09765625" style="98" customWidth="1"/>
    <col min="15" max="16384" width="7" style="96" customWidth="1"/>
  </cols>
  <sheetData>
    <row r="1" spans="1:25" s="99" customFormat="1" ht="13.5" customHeight="1">
      <c r="A1" s="3" t="s">
        <v>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</row>
    <row r="2" spans="1:14" s="99" customFormat="1" ht="17.25" customHeight="1">
      <c r="A2" s="493" t="s">
        <v>1</v>
      </c>
      <c r="B2" s="493"/>
      <c r="C2" s="493"/>
      <c r="D2" s="493"/>
      <c r="E2" s="493"/>
      <c r="F2" s="493"/>
      <c r="G2" s="493"/>
      <c r="H2" s="493"/>
      <c r="I2" s="493"/>
      <c r="J2" s="493"/>
      <c r="K2" s="7"/>
      <c r="L2" s="7"/>
      <c r="M2" s="7"/>
      <c r="N2" s="7"/>
    </row>
    <row r="3" spans="1:14" s="99" customFormat="1" ht="10.5" customHeight="1">
      <c r="A3" s="475" t="s">
        <v>64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</row>
    <row r="4" spans="1:14" s="99" customFormat="1" ht="16.5" customHeight="1">
      <c r="A4" s="8"/>
      <c r="B4" s="7"/>
      <c r="C4" s="9"/>
      <c r="D4" s="9"/>
      <c r="E4" s="9"/>
      <c r="F4" s="9"/>
      <c r="G4" s="9"/>
      <c r="H4" s="9"/>
      <c r="I4" s="9"/>
      <c r="J4" s="9"/>
      <c r="L4" s="10"/>
      <c r="M4" s="476" t="s">
        <v>3</v>
      </c>
      <c r="N4" s="476"/>
    </row>
    <row r="5" spans="1:14" s="99" customFormat="1" ht="81" customHeight="1">
      <c r="A5" s="502" t="s">
        <v>65</v>
      </c>
      <c r="B5" s="502"/>
      <c r="C5" s="100" t="s">
        <v>66</v>
      </c>
      <c r="D5" s="101" t="s">
        <v>67</v>
      </c>
      <c r="E5" s="102" t="s">
        <v>68</v>
      </c>
      <c r="F5" s="103" t="s">
        <v>69</v>
      </c>
      <c r="G5" s="104" t="s">
        <v>70</v>
      </c>
      <c r="H5" s="105" t="s">
        <v>71</v>
      </c>
      <c r="I5" s="106" t="s">
        <v>72</v>
      </c>
      <c r="J5" s="107" t="s">
        <v>73</v>
      </c>
      <c r="K5" s="108" t="s">
        <v>74</v>
      </c>
      <c r="L5" s="108" t="s">
        <v>75</v>
      </c>
      <c r="M5" s="108" t="s">
        <v>76</v>
      </c>
      <c r="N5" s="109" t="s">
        <v>77</v>
      </c>
    </row>
    <row r="6" spans="1:14" s="110" customFormat="1" ht="21" customHeight="1">
      <c r="A6" s="474" t="s">
        <v>14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</row>
    <row r="7" spans="1:14" s="110" customFormat="1" ht="17.25" customHeight="1">
      <c r="A7" s="111"/>
      <c r="B7" s="478" t="s">
        <v>15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</row>
    <row r="8" spans="1:14" s="110" customFormat="1" ht="17.25" customHeight="1">
      <c r="A8" s="112"/>
      <c r="B8" s="17" t="s">
        <v>16</v>
      </c>
      <c r="C8" s="113">
        <f>'4 kiad2013'!C8</f>
        <v>46650</v>
      </c>
      <c r="D8" s="114">
        <f>'4 kiad2013'!D8</f>
        <v>30964</v>
      </c>
      <c r="E8" s="115">
        <f>'4 kiad2013'!E8</f>
        <v>7974</v>
      </c>
      <c r="F8" s="116">
        <f>'4 kiad2013'!F8</f>
        <v>7712</v>
      </c>
      <c r="G8" s="114">
        <f>'4 kiad2013'!G8</f>
        <v>4664</v>
      </c>
      <c r="H8" s="114">
        <f>'4 kiad2013'!I8</f>
        <v>0</v>
      </c>
      <c r="I8" s="115">
        <f>'4 kiad2013'!J8</f>
        <v>3048</v>
      </c>
      <c r="J8" s="117">
        <f>'4 kiad2013'!K8</f>
        <v>0</v>
      </c>
      <c r="K8" s="118">
        <f>'4 kiad2013'!L8</f>
        <v>0</v>
      </c>
      <c r="L8" s="118">
        <f>'4 kiad2013'!M8</f>
        <v>0</v>
      </c>
      <c r="M8" s="118">
        <f>'4 kiad2013'!N8</f>
        <v>0</v>
      </c>
      <c r="N8" s="119">
        <f>'4 kiad2013'!P8</f>
        <v>0</v>
      </c>
    </row>
    <row r="9" spans="1:14" s="110" customFormat="1" ht="12.75" customHeight="1" hidden="1">
      <c r="A9" s="112"/>
      <c r="B9" s="22" t="s">
        <v>17</v>
      </c>
      <c r="C9" s="113" t="e">
        <f>'4 kiad2013'!#REF!</f>
        <v>#REF!</v>
      </c>
      <c r="D9" s="114" t="e">
        <f>'4 kiad2013'!#REF!</f>
        <v>#REF!</v>
      </c>
      <c r="E9" s="115" t="e">
        <f>'4 kiad2013'!#REF!</f>
        <v>#REF!</v>
      </c>
      <c r="F9" s="120" t="e">
        <f>'4 kiad2013'!#REF!</f>
        <v>#REF!</v>
      </c>
      <c r="G9" s="114" t="e">
        <f>'4 kiad2013'!#REF!</f>
        <v>#REF!</v>
      </c>
      <c r="H9" s="114" t="e">
        <f>'4 kiad2013'!#REF!</f>
        <v>#REF!</v>
      </c>
      <c r="I9" s="115" t="e">
        <f>'4 kiad2013'!#REF!</f>
        <v>#REF!</v>
      </c>
      <c r="J9" s="121" t="e">
        <f>'4 kiad2013'!#REF!</f>
        <v>#REF!</v>
      </c>
      <c r="K9" s="114" t="e">
        <f>'4 kiad2013'!#REF!</f>
        <v>#REF!</v>
      </c>
      <c r="L9" s="114" t="e">
        <f>'4 kiad2013'!#REF!</f>
        <v>#REF!</v>
      </c>
      <c r="M9" s="114" t="e">
        <f>'4 kiad2013'!#REF!</f>
        <v>#REF!</v>
      </c>
      <c r="N9" s="122" t="e">
        <f>'4 kiad2013'!#REF!</f>
        <v>#REF!</v>
      </c>
    </row>
    <row r="10" spans="1:14" s="110" customFormat="1" ht="12.75" customHeight="1" hidden="1">
      <c r="A10" s="112"/>
      <c r="B10" s="27" t="s">
        <v>18</v>
      </c>
      <c r="C10" s="123" t="e">
        <f aca="true" t="shared" si="0" ref="C10:N10">IF(C9&gt;0,C8/C9,0)</f>
        <v>#REF!</v>
      </c>
      <c r="D10" s="124" t="e">
        <f t="shared" si="0"/>
        <v>#REF!</v>
      </c>
      <c r="E10" s="125" t="e">
        <f t="shared" si="0"/>
        <v>#REF!</v>
      </c>
      <c r="F10" s="126" t="e">
        <f t="shared" si="0"/>
        <v>#REF!</v>
      </c>
      <c r="G10" s="124" t="e">
        <f t="shared" si="0"/>
        <v>#REF!</v>
      </c>
      <c r="H10" s="127" t="e">
        <f t="shared" si="0"/>
        <v>#REF!</v>
      </c>
      <c r="I10" s="125" t="e">
        <f t="shared" si="0"/>
        <v>#REF!</v>
      </c>
      <c r="J10" s="128" t="e">
        <f t="shared" si="0"/>
        <v>#REF!</v>
      </c>
      <c r="K10" s="127" t="e">
        <f t="shared" si="0"/>
        <v>#REF!</v>
      </c>
      <c r="L10" s="127" t="e">
        <f t="shared" si="0"/>
        <v>#REF!</v>
      </c>
      <c r="M10" s="127" t="e">
        <f t="shared" si="0"/>
        <v>#REF!</v>
      </c>
      <c r="N10" s="129" t="e">
        <f t="shared" si="0"/>
        <v>#REF!</v>
      </c>
    </row>
    <row r="11" spans="1:14" s="110" customFormat="1" ht="18" customHeight="1">
      <c r="A11" s="112"/>
      <c r="B11" s="478" t="s">
        <v>19</v>
      </c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</row>
    <row r="12" spans="1:14" s="110" customFormat="1" ht="18" customHeight="1">
      <c r="A12" s="112"/>
      <c r="B12" s="17" t="s">
        <v>16</v>
      </c>
      <c r="C12" s="113">
        <f>'4 kiad2013'!C25</f>
        <v>25216</v>
      </c>
      <c r="D12" s="114">
        <f>'4 kiad2013'!D25</f>
        <v>16984</v>
      </c>
      <c r="E12" s="115">
        <f>'4 kiad2013'!E25</f>
        <v>4510</v>
      </c>
      <c r="F12" s="116">
        <f>'4 kiad2013'!F25</f>
        <v>3722</v>
      </c>
      <c r="G12" s="114">
        <f>'4 kiad2013'!G25</f>
        <v>2178</v>
      </c>
      <c r="H12" s="114">
        <f>'4 kiad2013'!I25</f>
        <v>0</v>
      </c>
      <c r="I12" s="115">
        <f>'4 kiad2013'!J25</f>
        <v>1544</v>
      </c>
      <c r="J12" s="117">
        <f>'4 kiad2013'!K25</f>
        <v>0</v>
      </c>
      <c r="K12" s="118">
        <f>'4 kiad2013'!L25</f>
        <v>0</v>
      </c>
      <c r="L12" s="118">
        <f>'4 kiad2013'!M25</f>
        <v>0</v>
      </c>
      <c r="M12" s="118">
        <f>'4 kiad2013'!N25</f>
        <v>0</v>
      </c>
      <c r="N12" s="119">
        <f>'4 kiad2013'!P25</f>
        <v>0</v>
      </c>
    </row>
    <row r="13" spans="1:14" s="110" customFormat="1" ht="12.75" customHeight="1" hidden="1">
      <c r="A13" s="112"/>
      <c r="B13" s="22" t="s">
        <v>17</v>
      </c>
      <c r="C13" s="113" t="e">
        <f>'4 kiad2013'!#REF!</f>
        <v>#REF!</v>
      </c>
      <c r="D13" s="114" t="e">
        <f>'4 kiad2013'!#REF!</f>
        <v>#REF!</v>
      </c>
      <c r="E13" s="115" t="e">
        <f>'4 kiad2013'!#REF!</f>
        <v>#REF!</v>
      </c>
      <c r="F13" s="120" t="e">
        <f>'4 kiad2013'!#REF!</f>
        <v>#REF!</v>
      </c>
      <c r="G13" s="114" t="e">
        <f>'4 kiad2013'!#REF!</f>
        <v>#REF!</v>
      </c>
      <c r="H13" s="114" t="e">
        <f>'4 kiad2013'!#REF!</f>
        <v>#REF!</v>
      </c>
      <c r="I13" s="115" t="e">
        <f>'4 kiad2013'!#REF!</f>
        <v>#REF!</v>
      </c>
      <c r="J13" s="121" t="e">
        <f>'4 kiad2013'!#REF!</f>
        <v>#REF!</v>
      </c>
      <c r="K13" s="114" t="e">
        <f>'4 kiad2013'!#REF!</f>
        <v>#REF!</v>
      </c>
      <c r="L13" s="114" t="e">
        <f>'4 kiad2013'!#REF!</f>
        <v>#REF!</v>
      </c>
      <c r="M13" s="114" t="e">
        <f>'4 kiad2013'!#REF!</f>
        <v>#REF!</v>
      </c>
      <c r="N13" s="122" t="e">
        <f>'4 kiad2013'!#REF!</f>
        <v>#REF!</v>
      </c>
    </row>
    <row r="14" spans="1:14" s="110" customFormat="1" ht="12.75" customHeight="1" hidden="1">
      <c r="A14" s="112"/>
      <c r="B14" s="27" t="s">
        <v>18</v>
      </c>
      <c r="C14" s="130" t="e">
        <f aca="true" t="shared" si="1" ref="C14:N14">IF(C13&gt;0,C12/C13,0)</f>
        <v>#REF!</v>
      </c>
      <c r="D14" s="131" t="e">
        <f t="shared" si="1"/>
        <v>#REF!</v>
      </c>
      <c r="E14" s="132" t="e">
        <f t="shared" si="1"/>
        <v>#REF!</v>
      </c>
      <c r="F14" s="133" t="e">
        <f t="shared" si="1"/>
        <v>#REF!</v>
      </c>
      <c r="G14" s="134" t="e">
        <f t="shared" si="1"/>
        <v>#REF!</v>
      </c>
      <c r="H14" s="135" t="e">
        <f t="shared" si="1"/>
        <v>#REF!</v>
      </c>
      <c r="I14" s="136" t="e">
        <f t="shared" si="1"/>
        <v>#REF!</v>
      </c>
      <c r="J14" s="131" t="e">
        <f t="shared" si="1"/>
        <v>#REF!</v>
      </c>
      <c r="K14" s="135" t="e">
        <f t="shared" si="1"/>
        <v>#REF!</v>
      </c>
      <c r="L14" s="135" t="e">
        <f t="shared" si="1"/>
        <v>#REF!</v>
      </c>
      <c r="M14" s="135" t="e">
        <f t="shared" si="1"/>
        <v>#REF!</v>
      </c>
      <c r="N14" s="136" t="e">
        <f t="shared" si="1"/>
        <v>#REF!</v>
      </c>
    </row>
    <row r="15" spans="1:14" s="110" customFormat="1" ht="18" customHeight="1">
      <c r="A15" s="112"/>
      <c r="B15" s="478" t="s">
        <v>20</v>
      </c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</row>
    <row r="16" spans="1:14" s="110" customFormat="1" ht="18" customHeight="1">
      <c r="A16" s="112"/>
      <c r="B16" s="17" t="s">
        <v>16</v>
      </c>
      <c r="C16" s="113" t="e">
        <f>'4 kiad2013'!#REF!</f>
        <v>#REF!</v>
      </c>
      <c r="D16" s="114" t="e">
        <f>'4 kiad2013'!#REF!</f>
        <v>#REF!</v>
      </c>
      <c r="E16" s="115" t="e">
        <f>'4 kiad2013'!#REF!</f>
        <v>#REF!</v>
      </c>
      <c r="F16" s="116" t="e">
        <f>'4 kiad2013'!#REF!</f>
        <v>#REF!</v>
      </c>
      <c r="G16" s="114" t="e">
        <f>'4 kiad2013'!#REF!</f>
        <v>#REF!</v>
      </c>
      <c r="H16" s="114" t="e">
        <f>'4 kiad2013'!#REF!</f>
        <v>#REF!</v>
      </c>
      <c r="I16" s="115" t="e">
        <f>'4 kiad2013'!#REF!</f>
        <v>#REF!</v>
      </c>
      <c r="J16" s="117" t="e">
        <f>'4 kiad2013'!#REF!</f>
        <v>#REF!</v>
      </c>
      <c r="K16" s="118" t="e">
        <f>'4 kiad2013'!#REF!</f>
        <v>#REF!</v>
      </c>
      <c r="L16" s="118" t="e">
        <f>'4 kiad2013'!#REF!</f>
        <v>#REF!</v>
      </c>
      <c r="M16" s="118" t="e">
        <f>'4 kiad2013'!#REF!</f>
        <v>#REF!</v>
      </c>
      <c r="N16" s="119" t="e">
        <f>'4 kiad2013'!#REF!</f>
        <v>#REF!</v>
      </c>
    </row>
    <row r="17" spans="1:14" s="110" customFormat="1" ht="12.75" customHeight="1" hidden="1">
      <c r="A17" s="112"/>
      <c r="B17" s="22" t="s">
        <v>17</v>
      </c>
      <c r="C17" s="113" t="e">
        <f>'4 kiad2013'!#REF!</f>
        <v>#REF!</v>
      </c>
      <c r="D17" s="114" t="e">
        <f>'4 kiad2013'!#REF!</f>
        <v>#REF!</v>
      </c>
      <c r="E17" s="115" t="e">
        <f>'4 kiad2013'!#REF!</f>
        <v>#REF!</v>
      </c>
      <c r="F17" s="120" t="e">
        <f>'4 kiad2013'!#REF!</f>
        <v>#REF!</v>
      </c>
      <c r="G17" s="114" t="e">
        <f>'4 kiad2013'!#REF!</f>
        <v>#REF!</v>
      </c>
      <c r="H17" s="114" t="e">
        <f>'4 kiad2013'!#REF!</f>
        <v>#REF!</v>
      </c>
      <c r="I17" s="115" t="e">
        <f>'4 kiad2013'!#REF!</f>
        <v>#REF!</v>
      </c>
      <c r="J17" s="121" t="e">
        <f>'4 kiad2013'!#REF!</f>
        <v>#REF!</v>
      </c>
      <c r="K17" s="114" t="e">
        <f>'4 kiad2013'!#REF!</f>
        <v>#REF!</v>
      </c>
      <c r="L17" s="114" t="e">
        <f>'4 kiad2013'!#REF!</f>
        <v>#REF!</v>
      </c>
      <c r="M17" s="114" t="e">
        <f>'4 kiad2013'!#REF!</f>
        <v>#REF!</v>
      </c>
      <c r="N17" s="122" t="e">
        <f>'4 kiad2013'!#REF!</f>
        <v>#REF!</v>
      </c>
    </row>
    <row r="18" spans="1:14" s="110" customFormat="1" ht="12.75" customHeight="1" hidden="1">
      <c r="A18" s="112"/>
      <c r="B18" s="27" t="s">
        <v>18</v>
      </c>
      <c r="C18" s="123" t="e">
        <f aca="true" t="shared" si="2" ref="C18:N18">IF(C17&gt;0,C16/C17,0)</f>
        <v>#REF!</v>
      </c>
      <c r="D18" s="124" t="e">
        <f t="shared" si="2"/>
        <v>#REF!</v>
      </c>
      <c r="E18" s="125" t="e">
        <f t="shared" si="2"/>
        <v>#REF!</v>
      </c>
      <c r="F18" s="126" t="e">
        <f t="shared" si="2"/>
        <v>#REF!</v>
      </c>
      <c r="G18" s="128" t="e">
        <f t="shared" si="2"/>
        <v>#REF!</v>
      </c>
      <c r="H18" s="127" t="e">
        <f t="shared" si="2"/>
        <v>#REF!</v>
      </c>
      <c r="I18" s="129" t="e">
        <f t="shared" si="2"/>
        <v>#REF!</v>
      </c>
      <c r="J18" s="124" t="e">
        <f t="shared" si="2"/>
        <v>#REF!</v>
      </c>
      <c r="K18" s="127" t="e">
        <f t="shared" si="2"/>
        <v>#REF!</v>
      </c>
      <c r="L18" s="127" t="e">
        <f t="shared" si="2"/>
        <v>#REF!</v>
      </c>
      <c r="M18" s="127" t="e">
        <f t="shared" si="2"/>
        <v>#REF!</v>
      </c>
      <c r="N18" s="129" t="e">
        <f t="shared" si="2"/>
        <v>#REF!</v>
      </c>
    </row>
    <row r="19" spans="1:14" s="110" customFormat="1" ht="18" customHeight="1">
      <c r="A19" s="112"/>
      <c r="B19" s="478" t="s">
        <v>21</v>
      </c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</row>
    <row r="20" spans="1:14" s="110" customFormat="1" ht="18" customHeight="1">
      <c r="A20" s="112"/>
      <c r="B20" s="17" t="s">
        <v>16</v>
      </c>
      <c r="C20" s="113" t="e">
        <f>'4 kiad2013'!#REF!</f>
        <v>#REF!</v>
      </c>
      <c r="D20" s="114" t="e">
        <f>'4 kiad2013'!#REF!</f>
        <v>#REF!</v>
      </c>
      <c r="E20" s="115" t="e">
        <f>'4 kiad2013'!#REF!</f>
        <v>#REF!</v>
      </c>
      <c r="F20" s="116" t="e">
        <f>'4 kiad2013'!#REF!</f>
        <v>#REF!</v>
      </c>
      <c r="G20" s="114" t="e">
        <f>'4 kiad2013'!#REF!</f>
        <v>#REF!</v>
      </c>
      <c r="H20" s="114" t="e">
        <f>'4 kiad2013'!#REF!</f>
        <v>#REF!</v>
      </c>
      <c r="I20" s="115" t="e">
        <f>'4 kiad2013'!#REF!</f>
        <v>#REF!</v>
      </c>
      <c r="J20" s="117" t="e">
        <f>'4 kiad2013'!#REF!</f>
        <v>#REF!</v>
      </c>
      <c r="K20" s="118" t="e">
        <f>'4 kiad2013'!#REF!</f>
        <v>#REF!</v>
      </c>
      <c r="L20" s="118" t="e">
        <f>'4 kiad2013'!#REF!</f>
        <v>#REF!</v>
      </c>
      <c r="M20" s="118" t="e">
        <f>'4 kiad2013'!#REF!</f>
        <v>#REF!</v>
      </c>
      <c r="N20" s="119" t="e">
        <f>'4 kiad2013'!#REF!</f>
        <v>#REF!</v>
      </c>
    </row>
    <row r="21" spans="1:14" s="110" customFormat="1" ht="12.75" customHeight="1" hidden="1">
      <c r="A21" s="112"/>
      <c r="B21" s="22" t="s">
        <v>17</v>
      </c>
      <c r="C21" s="113" t="e">
        <f>'4 kiad2013'!#REF!</f>
        <v>#REF!</v>
      </c>
      <c r="D21" s="114" t="e">
        <f>'4 kiad2013'!#REF!</f>
        <v>#REF!</v>
      </c>
      <c r="E21" s="115" t="e">
        <f>'4 kiad2013'!#REF!</f>
        <v>#REF!</v>
      </c>
      <c r="F21" s="120" t="e">
        <f>'4 kiad2013'!#REF!</f>
        <v>#REF!</v>
      </c>
      <c r="G21" s="114" t="e">
        <f>'4 kiad2013'!#REF!</f>
        <v>#REF!</v>
      </c>
      <c r="H21" s="114" t="e">
        <f>'4 kiad2013'!#REF!</f>
        <v>#REF!</v>
      </c>
      <c r="I21" s="115" t="e">
        <f>'4 kiad2013'!#REF!</f>
        <v>#REF!</v>
      </c>
      <c r="J21" s="121" t="e">
        <f>'4 kiad2013'!#REF!</f>
        <v>#REF!</v>
      </c>
      <c r="K21" s="114" t="e">
        <f>'4 kiad2013'!#REF!</f>
        <v>#REF!</v>
      </c>
      <c r="L21" s="114" t="e">
        <f>'4 kiad2013'!#REF!</f>
        <v>#REF!</v>
      </c>
      <c r="M21" s="114" t="e">
        <f>'4 kiad2013'!#REF!</f>
        <v>#REF!</v>
      </c>
      <c r="N21" s="122" t="e">
        <f>'4 kiad2013'!#REF!</f>
        <v>#REF!</v>
      </c>
    </row>
    <row r="22" spans="1:14" s="110" customFormat="1" ht="12.75" customHeight="1" hidden="1">
      <c r="A22" s="112"/>
      <c r="B22" s="27" t="s">
        <v>18</v>
      </c>
      <c r="C22" s="130" t="e">
        <f aca="true" t="shared" si="3" ref="C22:N22">IF(C21&gt;0,C20/C21,0)</f>
        <v>#REF!</v>
      </c>
      <c r="D22" s="131" t="e">
        <f t="shared" si="3"/>
        <v>#REF!</v>
      </c>
      <c r="E22" s="132" t="e">
        <f t="shared" si="3"/>
        <v>#REF!</v>
      </c>
      <c r="F22" s="137" t="e">
        <f t="shared" si="3"/>
        <v>#REF!</v>
      </c>
      <c r="G22" s="128" t="e">
        <f t="shared" si="3"/>
        <v>#REF!</v>
      </c>
      <c r="H22" s="127" t="e">
        <f t="shared" si="3"/>
        <v>#REF!</v>
      </c>
      <c r="I22" s="129" t="e">
        <f t="shared" si="3"/>
        <v>#REF!</v>
      </c>
      <c r="J22" s="124" t="e">
        <f t="shared" si="3"/>
        <v>#REF!</v>
      </c>
      <c r="K22" s="127" t="e">
        <f t="shared" si="3"/>
        <v>#REF!</v>
      </c>
      <c r="L22" s="127" t="e">
        <f t="shared" si="3"/>
        <v>#REF!</v>
      </c>
      <c r="M22" s="127" t="e">
        <f t="shared" si="3"/>
        <v>#REF!</v>
      </c>
      <c r="N22" s="129" t="e">
        <f t="shared" si="3"/>
        <v>#REF!</v>
      </c>
    </row>
    <row r="23" spans="1:14" s="110" customFormat="1" ht="18" customHeight="1">
      <c r="A23" s="112"/>
      <c r="B23" s="478" t="s">
        <v>22</v>
      </c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8"/>
    </row>
    <row r="24" spans="1:14" s="110" customFormat="1" ht="15.75" customHeight="1">
      <c r="A24" s="112"/>
      <c r="B24" s="17" t="s">
        <v>16</v>
      </c>
      <c r="C24" s="113" t="e">
        <f>'4 kiad2013'!#REF!</f>
        <v>#REF!</v>
      </c>
      <c r="D24" s="114" t="e">
        <f>'4 kiad2013'!#REF!</f>
        <v>#REF!</v>
      </c>
      <c r="E24" s="115" t="e">
        <f>'4 kiad2013'!#REF!</f>
        <v>#REF!</v>
      </c>
      <c r="F24" s="116" t="e">
        <f>'4 kiad2013'!#REF!</f>
        <v>#REF!</v>
      </c>
      <c r="G24" s="114" t="e">
        <f>'4 kiad2013'!#REF!</f>
        <v>#REF!</v>
      </c>
      <c r="H24" s="114" t="e">
        <f>'4 kiad2013'!#REF!</f>
        <v>#REF!</v>
      </c>
      <c r="I24" s="115" t="e">
        <f>'4 kiad2013'!#REF!</f>
        <v>#REF!</v>
      </c>
      <c r="J24" s="117" t="e">
        <f>'4 kiad2013'!#REF!</f>
        <v>#REF!</v>
      </c>
      <c r="K24" s="118" t="e">
        <f>'4 kiad2013'!#REF!</f>
        <v>#REF!</v>
      </c>
      <c r="L24" s="118" t="e">
        <f>'4 kiad2013'!#REF!</f>
        <v>#REF!</v>
      </c>
      <c r="M24" s="118" t="e">
        <f>'4 kiad2013'!#REF!</f>
        <v>#REF!</v>
      </c>
      <c r="N24" s="119" t="e">
        <f>'4 kiad2013'!#REF!</f>
        <v>#REF!</v>
      </c>
    </row>
    <row r="25" spans="1:14" s="110" customFormat="1" ht="12.75" customHeight="1" hidden="1">
      <c r="A25" s="112"/>
      <c r="B25" s="22" t="s">
        <v>17</v>
      </c>
      <c r="C25" s="113" t="e">
        <f>'4 kiad2013'!#REF!</f>
        <v>#REF!</v>
      </c>
      <c r="D25" s="114" t="e">
        <f>'4 kiad2013'!#REF!</f>
        <v>#REF!</v>
      </c>
      <c r="E25" s="115" t="e">
        <f>'4 kiad2013'!#REF!</f>
        <v>#REF!</v>
      </c>
      <c r="F25" s="120" t="e">
        <f>'4 kiad2013'!#REF!</f>
        <v>#REF!</v>
      </c>
      <c r="G25" s="114" t="e">
        <f>'4 kiad2013'!#REF!</f>
        <v>#REF!</v>
      </c>
      <c r="H25" s="114" t="e">
        <f>'4 kiad2013'!#REF!</f>
        <v>#REF!</v>
      </c>
      <c r="I25" s="115" t="e">
        <f>'4 kiad2013'!#REF!</f>
        <v>#REF!</v>
      </c>
      <c r="J25" s="121" t="e">
        <f>'4 kiad2013'!#REF!</f>
        <v>#REF!</v>
      </c>
      <c r="K25" s="114" t="e">
        <f>'4 kiad2013'!#REF!</f>
        <v>#REF!</v>
      </c>
      <c r="L25" s="114" t="e">
        <f>'4 kiad2013'!#REF!</f>
        <v>#REF!</v>
      </c>
      <c r="M25" s="114" t="e">
        <f>'4 kiad2013'!#REF!</f>
        <v>#REF!</v>
      </c>
      <c r="N25" s="122" t="e">
        <f>'4 kiad2013'!#REF!</f>
        <v>#REF!</v>
      </c>
    </row>
    <row r="26" spans="1:14" s="110" customFormat="1" ht="12.75" customHeight="1" hidden="1">
      <c r="A26" s="112"/>
      <c r="B26" s="27" t="s">
        <v>18</v>
      </c>
      <c r="C26" s="130" t="e">
        <f aca="true" t="shared" si="4" ref="C26:N26">IF(C25&gt;0,C24/C25,0)</f>
        <v>#REF!</v>
      </c>
      <c r="D26" s="131" t="e">
        <f t="shared" si="4"/>
        <v>#REF!</v>
      </c>
      <c r="E26" s="132" t="e">
        <f t="shared" si="4"/>
        <v>#REF!</v>
      </c>
      <c r="F26" s="138" t="e">
        <f t="shared" si="4"/>
        <v>#REF!</v>
      </c>
      <c r="G26" s="134" t="e">
        <f t="shared" si="4"/>
        <v>#REF!</v>
      </c>
      <c r="H26" s="135" t="e">
        <f t="shared" si="4"/>
        <v>#REF!</v>
      </c>
      <c r="I26" s="136" t="e">
        <f t="shared" si="4"/>
        <v>#REF!</v>
      </c>
      <c r="J26" s="131" t="e">
        <f t="shared" si="4"/>
        <v>#REF!</v>
      </c>
      <c r="K26" s="135" t="e">
        <f t="shared" si="4"/>
        <v>#REF!</v>
      </c>
      <c r="L26" s="135" t="e">
        <f t="shared" si="4"/>
        <v>#REF!</v>
      </c>
      <c r="M26" s="135" t="e">
        <f t="shared" si="4"/>
        <v>#REF!</v>
      </c>
      <c r="N26" s="136" t="e">
        <f t="shared" si="4"/>
        <v>#REF!</v>
      </c>
    </row>
    <row r="27" spans="1:14" s="110" customFormat="1" ht="17.25" customHeight="1">
      <c r="A27" s="112"/>
      <c r="B27" s="478" t="s">
        <v>23</v>
      </c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</row>
    <row r="28" spans="1:14" s="110" customFormat="1" ht="18" customHeight="1">
      <c r="A28" s="112"/>
      <c r="B28" s="17" t="s">
        <v>16</v>
      </c>
      <c r="C28" s="113" t="e">
        <f>'4 kiad2013'!#REF!</f>
        <v>#REF!</v>
      </c>
      <c r="D28" s="114" t="e">
        <f>'4 kiad2013'!#REF!</f>
        <v>#REF!</v>
      </c>
      <c r="E28" s="115" t="e">
        <f>'4 kiad2013'!#REF!</f>
        <v>#REF!</v>
      </c>
      <c r="F28" s="116" t="e">
        <f>'4 kiad2013'!#REF!</f>
        <v>#REF!</v>
      </c>
      <c r="G28" s="114" t="e">
        <f>'4 kiad2013'!#REF!</f>
        <v>#REF!</v>
      </c>
      <c r="H28" s="114" t="e">
        <f>'4 kiad2013'!#REF!</f>
        <v>#REF!</v>
      </c>
      <c r="I28" s="115" t="e">
        <f>'4 kiad2013'!#REF!</f>
        <v>#REF!</v>
      </c>
      <c r="J28" s="117" t="e">
        <f>'4 kiad2013'!#REF!</f>
        <v>#REF!</v>
      </c>
      <c r="K28" s="118" t="e">
        <f>'4 kiad2013'!#REF!</f>
        <v>#REF!</v>
      </c>
      <c r="L28" s="118" t="e">
        <f>'4 kiad2013'!#REF!</f>
        <v>#REF!</v>
      </c>
      <c r="M28" s="118" t="e">
        <f>'4 kiad2013'!#REF!</f>
        <v>#REF!</v>
      </c>
      <c r="N28" s="119" t="e">
        <f>'4 kiad2013'!#REF!</f>
        <v>#REF!</v>
      </c>
    </row>
    <row r="29" spans="1:14" s="110" customFormat="1" ht="12.75" customHeight="1" hidden="1">
      <c r="A29" s="112"/>
      <c r="B29" s="22" t="s">
        <v>17</v>
      </c>
      <c r="C29" s="113" t="e">
        <f>'4 kiad2013'!#REF!</f>
        <v>#REF!</v>
      </c>
      <c r="D29" s="114" t="e">
        <f>'4 kiad2013'!#REF!</f>
        <v>#REF!</v>
      </c>
      <c r="E29" s="115" t="e">
        <f>'4 kiad2013'!#REF!</f>
        <v>#REF!</v>
      </c>
      <c r="F29" s="120" t="e">
        <f>'4 kiad2013'!#REF!</f>
        <v>#REF!</v>
      </c>
      <c r="G29" s="114" t="e">
        <f>'4 kiad2013'!#REF!</f>
        <v>#REF!</v>
      </c>
      <c r="H29" s="114" t="e">
        <f>'4 kiad2013'!#REF!</f>
        <v>#REF!</v>
      </c>
      <c r="I29" s="115" t="e">
        <f>'4 kiad2013'!#REF!</f>
        <v>#REF!</v>
      </c>
      <c r="J29" s="121" t="e">
        <f>'4 kiad2013'!#REF!</f>
        <v>#REF!</v>
      </c>
      <c r="K29" s="114" t="e">
        <f>'4 kiad2013'!#REF!</f>
        <v>#REF!</v>
      </c>
      <c r="L29" s="114" t="e">
        <f>'4 kiad2013'!#REF!</f>
        <v>#REF!</v>
      </c>
      <c r="M29" s="114" t="e">
        <f>'4 kiad2013'!#REF!</f>
        <v>#REF!</v>
      </c>
      <c r="N29" s="122" t="e">
        <f>'4 kiad2013'!#REF!</f>
        <v>#REF!</v>
      </c>
    </row>
    <row r="30" spans="1:14" s="110" customFormat="1" ht="12.75" customHeight="1" hidden="1">
      <c r="A30" s="112"/>
      <c r="B30" s="27" t="s">
        <v>18</v>
      </c>
      <c r="C30" s="123" t="e">
        <f aca="true" t="shared" si="5" ref="C30:N30">IF(C29&gt;0,C28/C29,0)</f>
        <v>#REF!</v>
      </c>
      <c r="D30" s="124" t="e">
        <f t="shared" si="5"/>
        <v>#REF!</v>
      </c>
      <c r="E30" s="125" t="e">
        <f t="shared" si="5"/>
        <v>#REF!</v>
      </c>
      <c r="F30" s="137" t="e">
        <f t="shared" si="5"/>
        <v>#REF!</v>
      </c>
      <c r="G30" s="128" t="e">
        <f t="shared" si="5"/>
        <v>#REF!</v>
      </c>
      <c r="H30" s="127" t="e">
        <f t="shared" si="5"/>
        <v>#REF!</v>
      </c>
      <c r="I30" s="129" t="e">
        <f t="shared" si="5"/>
        <v>#REF!</v>
      </c>
      <c r="J30" s="124" t="e">
        <f t="shared" si="5"/>
        <v>#REF!</v>
      </c>
      <c r="K30" s="127" t="e">
        <f t="shared" si="5"/>
        <v>#REF!</v>
      </c>
      <c r="L30" s="127" t="e">
        <f t="shared" si="5"/>
        <v>#REF!</v>
      </c>
      <c r="M30" s="127" t="e">
        <f t="shared" si="5"/>
        <v>#REF!</v>
      </c>
      <c r="N30" s="129" t="e">
        <f t="shared" si="5"/>
        <v>#REF!</v>
      </c>
    </row>
    <row r="31" spans="1:14" s="110" customFormat="1" ht="17.25" customHeight="1">
      <c r="A31" s="112"/>
      <c r="B31" s="478" t="s">
        <v>24</v>
      </c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478"/>
      <c r="N31" s="478"/>
    </row>
    <row r="32" spans="1:14" s="110" customFormat="1" ht="18" customHeight="1">
      <c r="A32" s="112"/>
      <c r="B32" s="17" t="s">
        <v>16</v>
      </c>
      <c r="C32" s="113" t="e">
        <f>'4 kiad2013'!#REF!</f>
        <v>#REF!</v>
      </c>
      <c r="D32" s="114" t="e">
        <f>'4 kiad2013'!#REF!</f>
        <v>#REF!</v>
      </c>
      <c r="E32" s="115" t="e">
        <f>'4 kiad2013'!#REF!</f>
        <v>#REF!</v>
      </c>
      <c r="F32" s="116" t="e">
        <f>'4 kiad2013'!#REF!</f>
        <v>#REF!</v>
      </c>
      <c r="G32" s="114" t="e">
        <f>'4 kiad2013'!#REF!</f>
        <v>#REF!</v>
      </c>
      <c r="H32" s="114" t="e">
        <f>'4 kiad2013'!#REF!</f>
        <v>#REF!</v>
      </c>
      <c r="I32" s="115" t="e">
        <f>'4 kiad2013'!#REF!</f>
        <v>#REF!</v>
      </c>
      <c r="J32" s="117" t="e">
        <f>'4 kiad2013'!#REF!</f>
        <v>#REF!</v>
      </c>
      <c r="K32" s="118" t="e">
        <f>'4 kiad2013'!#REF!</f>
        <v>#REF!</v>
      </c>
      <c r="L32" s="118" t="e">
        <f>'4 kiad2013'!#REF!</f>
        <v>#REF!</v>
      </c>
      <c r="M32" s="118" t="e">
        <f>'4 kiad2013'!#REF!</f>
        <v>#REF!</v>
      </c>
      <c r="N32" s="119" t="e">
        <f>'4 kiad2013'!#REF!</f>
        <v>#REF!</v>
      </c>
    </row>
    <row r="33" spans="1:14" s="110" customFormat="1" ht="12.75" customHeight="1" hidden="1">
      <c r="A33" s="112"/>
      <c r="B33" s="22" t="s">
        <v>17</v>
      </c>
      <c r="C33" s="113" t="e">
        <f>'4 kiad2013'!#REF!</f>
        <v>#REF!</v>
      </c>
      <c r="D33" s="114" t="e">
        <f>'4 kiad2013'!#REF!</f>
        <v>#REF!</v>
      </c>
      <c r="E33" s="115" t="e">
        <f>'4 kiad2013'!#REF!</f>
        <v>#REF!</v>
      </c>
      <c r="F33" s="120" t="e">
        <f>'4 kiad2013'!#REF!</f>
        <v>#REF!</v>
      </c>
      <c r="G33" s="114" t="e">
        <f>'4 kiad2013'!#REF!</f>
        <v>#REF!</v>
      </c>
      <c r="H33" s="114" t="e">
        <f>'4 kiad2013'!#REF!</f>
        <v>#REF!</v>
      </c>
      <c r="I33" s="115" t="e">
        <f>'4 kiad2013'!#REF!</f>
        <v>#REF!</v>
      </c>
      <c r="J33" s="121" t="e">
        <f>'4 kiad2013'!#REF!</f>
        <v>#REF!</v>
      </c>
      <c r="K33" s="114" t="e">
        <f>'4 kiad2013'!#REF!</f>
        <v>#REF!</v>
      </c>
      <c r="L33" s="114" t="e">
        <f>'4 kiad2013'!#REF!</f>
        <v>#REF!</v>
      </c>
      <c r="M33" s="114" t="e">
        <f>'4 kiad2013'!#REF!</f>
        <v>#REF!</v>
      </c>
      <c r="N33" s="122" t="e">
        <f>'4 kiad2013'!#REF!</f>
        <v>#REF!</v>
      </c>
    </row>
    <row r="34" spans="1:14" s="110" customFormat="1" ht="12.75" customHeight="1" hidden="1">
      <c r="A34" s="112"/>
      <c r="B34" s="27" t="s">
        <v>18</v>
      </c>
      <c r="C34" s="123" t="e">
        <f aca="true" t="shared" si="6" ref="C34:N34">IF(C33&gt;0,C32/C33,0)</f>
        <v>#REF!</v>
      </c>
      <c r="D34" s="124" t="e">
        <f t="shared" si="6"/>
        <v>#REF!</v>
      </c>
      <c r="E34" s="125" t="e">
        <f t="shared" si="6"/>
        <v>#REF!</v>
      </c>
      <c r="F34" s="137" t="e">
        <f t="shared" si="6"/>
        <v>#REF!</v>
      </c>
      <c r="G34" s="128" t="e">
        <f t="shared" si="6"/>
        <v>#REF!</v>
      </c>
      <c r="H34" s="127" t="e">
        <f t="shared" si="6"/>
        <v>#REF!</v>
      </c>
      <c r="I34" s="129" t="e">
        <f t="shared" si="6"/>
        <v>#REF!</v>
      </c>
      <c r="J34" s="124" t="e">
        <f t="shared" si="6"/>
        <v>#REF!</v>
      </c>
      <c r="K34" s="127" t="e">
        <f t="shared" si="6"/>
        <v>#REF!</v>
      </c>
      <c r="L34" s="127" t="e">
        <f t="shared" si="6"/>
        <v>#REF!</v>
      </c>
      <c r="M34" s="127" t="e">
        <f t="shared" si="6"/>
        <v>#REF!</v>
      </c>
      <c r="N34" s="129" t="e">
        <f t="shared" si="6"/>
        <v>#REF!</v>
      </c>
    </row>
    <row r="35" spans="1:14" s="110" customFormat="1" ht="18" customHeight="1">
      <c r="A35" s="112"/>
      <c r="B35" s="478" t="s">
        <v>25</v>
      </c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</row>
    <row r="36" spans="1:14" s="110" customFormat="1" ht="18" customHeight="1">
      <c r="A36" s="112"/>
      <c r="B36" s="17" t="s">
        <v>16</v>
      </c>
      <c r="C36" s="113" t="e">
        <f>'4 kiad2013'!#REF!</f>
        <v>#REF!</v>
      </c>
      <c r="D36" s="114" t="e">
        <f>'4 kiad2013'!#REF!</f>
        <v>#REF!</v>
      </c>
      <c r="E36" s="115" t="e">
        <f>'4 kiad2013'!#REF!</f>
        <v>#REF!</v>
      </c>
      <c r="F36" s="116" t="e">
        <f>'4 kiad2013'!#REF!</f>
        <v>#REF!</v>
      </c>
      <c r="G36" s="114" t="e">
        <f>'4 kiad2013'!#REF!</f>
        <v>#REF!</v>
      </c>
      <c r="H36" s="114" t="e">
        <f>'4 kiad2013'!#REF!</f>
        <v>#REF!</v>
      </c>
      <c r="I36" s="115" t="e">
        <f>'4 kiad2013'!#REF!</f>
        <v>#REF!</v>
      </c>
      <c r="J36" s="117" t="e">
        <f>'4 kiad2013'!#REF!</f>
        <v>#REF!</v>
      </c>
      <c r="K36" s="118" t="e">
        <f>'4 kiad2013'!#REF!</f>
        <v>#REF!</v>
      </c>
      <c r="L36" s="118" t="e">
        <f>'4 kiad2013'!#REF!</f>
        <v>#REF!</v>
      </c>
      <c r="M36" s="118" t="e">
        <f>'4 kiad2013'!#REF!</f>
        <v>#REF!</v>
      </c>
      <c r="N36" s="119" t="e">
        <f>'4 kiad2013'!#REF!</f>
        <v>#REF!</v>
      </c>
    </row>
    <row r="37" spans="1:14" s="110" customFormat="1" ht="12.75" customHeight="1" hidden="1">
      <c r="A37" s="112"/>
      <c r="B37" s="22" t="s">
        <v>17</v>
      </c>
      <c r="C37" s="113" t="e">
        <f>'4 kiad2013'!#REF!</f>
        <v>#REF!</v>
      </c>
      <c r="D37" s="114" t="e">
        <f>'4 kiad2013'!#REF!</f>
        <v>#REF!</v>
      </c>
      <c r="E37" s="115" t="e">
        <f>'4 kiad2013'!#REF!</f>
        <v>#REF!</v>
      </c>
      <c r="F37" s="120" t="e">
        <f>'4 kiad2013'!#REF!</f>
        <v>#REF!</v>
      </c>
      <c r="G37" s="114" t="e">
        <f>'4 kiad2013'!#REF!</f>
        <v>#REF!</v>
      </c>
      <c r="H37" s="114" t="e">
        <f>'4 kiad2013'!#REF!</f>
        <v>#REF!</v>
      </c>
      <c r="I37" s="115" t="e">
        <f>'4 kiad2013'!#REF!</f>
        <v>#REF!</v>
      </c>
      <c r="J37" s="121" t="e">
        <f>'4 kiad2013'!#REF!</f>
        <v>#REF!</v>
      </c>
      <c r="K37" s="114" t="e">
        <f>'4 kiad2013'!#REF!</f>
        <v>#REF!</v>
      </c>
      <c r="L37" s="114" t="e">
        <f>'4 kiad2013'!#REF!</f>
        <v>#REF!</v>
      </c>
      <c r="M37" s="114" t="e">
        <f>'4 kiad2013'!#REF!</f>
        <v>#REF!</v>
      </c>
      <c r="N37" s="122" t="e">
        <f>'4 kiad2013'!#REF!</f>
        <v>#REF!</v>
      </c>
    </row>
    <row r="38" spans="1:14" s="110" customFormat="1" ht="12.75" customHeight="1" hidden="1">
      <c r="A38" s="112"/>
      <c r="B38" s="27" t="s">
        <v>18</v>
      </c>
      <c r="C38" s="123" t="e">
        <f aca="true" t="shared" si="7" ref="C38:N38">IF(C37&gt;0,C36/C37,0)</f>
        <v>#REF!</v>
      </c>
      <c r="D38" s="124" t="e">
        <f t="shared" si="7"/>
        <v>#REF!</v>
      </c>
      <c r="E38" s="125" t="e">
        <f t="shared" si="7"/>
        <v>#REF!</v>
      </c>
      <c r="F38" s="137" t="e">
        <f t="shared" si="7"/>
        <v>#REF!</v>
      </c>
      <c r="G38" s="128" t="e">
        <f t="shared" si="7"/>
        <v>#REF!</v>
      </c>
      <c r="H38" s="127" t="e">
        <f t="shared" si="7"/>
        <v>#REF!</v>
      </c>
      <c r="I38" s="129" t="e">
        <f t="shared" si="7"/>
        <v>#REF!</v>
      </c>
      <c r="J38" s="124" t="e">
        <f t="shared" si="7"/>
        <v>#REF!</v>
      </c>
      <c r="K38" s="127" t="e">
        <f t="shared" si="7"/>
        <v>#REF!</v>
      </c>
      <c r="L38" s="127" t="e">
        <f t="shared" si="7"/>
        <v>#REF!</v>
      </c>
      <c r="M38" s="127" t="e">
        <f t="shared" si="7"/>
        <v>#REF!</v>
      </c>
      <c r="N38" s="129" t="e">
        <f t="shared" si="7"/>
        <v>#REF!</v>
      </c>
    </row>
    <row r="39" spans="1:14" s="110" customFormat="1" ht="18" customHeight="1">
      <c r="A39" s="112"/>
      <c r="B39" s="495" t="s">
        <v>26</v>
      </c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</row>
    <row r="40" spans="1:14" s="110" customFormat="1" ht="18" customHeight="1">
      <c r="A40" s="112"/>
      <c r="B40" s="38" t="s">
        <v>16</v>
      </c>
      <c r="C40" s="139" t="e">
        <f>'4 kiad2013'!#REF!</f>
        <v>#REF!</v>
      </c>
      <c r="D40" s="140" t="e">
        <f>'4 kiad2013'!#REF!</f>
        <v>#REF!</v>
      </c>
      <c r="E40" s="141" t="e">
        <f>'4 kiad2013'!#REF!</f>
        <v>#REF!</v>
      </c>
      <c r="F40" s="142" t="e">
        <f>'4 kiad2013'!#REF!</f>
        <v>#REF!</v>
      </c>
      <c r="G40" s="140" t="e">
        <f>'4 kiad2013'!#REF!</f>
        <v>#REF!</v>
      </c>
      <c r="H40" s="140" t="e">
        <f>'4 kiad2013'!#REF!</f>
        <v>#REF!</v>
      </c>
      <c r="I40" s="143" t="e">
        <f>'4 kiad2013'!#REF!</f>
        <v>#REF!</v>
      </c>
      <c r="J40" s="117" t="e">
        <f>'4 kiad2013'!#REF!</f>
        <v>#REF!</v>
      </c>
      <c r="K40" s="118" t="e">
        <f>'4 kiad2013'!#REF!</f>
        <v>#REF!</v>
      </c>
      <c r="L40" s="118" t="e">
        <f>'4 kiad2013'!#REF!</f>
        <v>#REF!</v>
      </c>
      <c r="M40" s="118" t="e">
        <f>'4 kiad2013'!#REF!</f>
        <v>#REF!</v>
      </c>
      <c r="N40" s="119" t="e">
        <f>'4 kiad2013'!#REF!</f>
        <v>#REF!</v>
      </c>
    </row>
    <row r="41" spans="1:14" s="110" customFormat="1" ht="12.75" customHeight="1" hidden="1">
      <c r="A41" s="112"/>
      <c r="B41" s="43" t="s">
        <v>17</v>
      </c>
      <c r="C41" s="113" t="e">
        <f>'4 kiad2013'!#REF!</f>
        <v>#REF!</v>
      </c>
      <c r="D41" s="114" t="e">
        <f>'4 kiad2013'!#REF!</f>
        <v>#REF!</v>
      </c>
      <c r="E41" s="115" t="e">
        <f>'4 kiad2013'!#REF!</f>
        <v>#REF!</v>
      </c>
      <c r="F41" s="120" t="e">
        <f>'4 kiad2013'!#REF!</f>
        <v>#REF!</v>
      </c>
      <c r="G41" s="114" t="e">
        <f>'4 kiad2013'!#REF!</f>
        <v>#REF!</v>
      </c>
      <c r="H41" s="114" t="e">
        <f>'4 kiad2013'!#REF!</f>
        <v>#REF!</v>
      </c>
      <c r="I41" s="115" t="e">
        <f>'4 kiad2013'!#REF!</f>
        <v>#REF!</v>
      </c>
      <c r="J41" s="121" t="e">
        <f>'4 kiad2013'!#REF!</f>
        <v>#REF!</v>
      </c>
      <c r="K41" s="114" t="e">
        <f>'4 kiad2013'!#REF!</f>
        <v>#REF!</v>
      </c>
      <c r="L41" s="114" t="e">
        <f>'4 kiad2013'!#REF!</f>
        <v>#REF!</v>
      </c>
      <c r="M41" s="114" t="e">
        <f>'4 kiad2013'!#REF!</f>
        <v>#REF!</v>
      </c>
      <c r="N41" s="122" t="e">
        <f>'4 kiad2013'!#REF!</f>
        <v>#REF!</v>
      </c>
    </row>
    <row r="42" spans="1:14" s="110" customFormat="1" ht="12.75" customHeight="1" hidden="1">
      <c r="A42" s="112"/>
      <c r="B42" s="27" t="s">
        <v>18</v>
      </c>
      <c r="C42" s="123" t="e">
        <f aca="true" t="shared" si="8" ref="C42:N42">IF(C41&gt;0,C40/C41,0)</f>
        <v>#REF!</v>
      </c>
      <c r="D42" s="124" t="e">
        <f t="shared" si="8"/>
        <v>#REF!</v>
      </c>
      <c r="E42" s="125" t="e">
        <f t="shared" si="8"/>
        <v>#REF!</v>
      </c>
      <c r="F42" s="137" t="e">
        <f t="shared" si="8"/>
        <v>#REF!</v>
      </c>
      <c r="G42" s="128" t="e">
        <f t="shared" si="8"/>
        <v>#REF!</v>
      </c>
      <c r="H42" s="127" t="e">
        <f t="shared" si="8"/>
        <v>#REF!</v>
      </c>
      <c r="I42" s="129" t="e">
        <f t="shared" si="8"/>
        <v>#REF!</v>
      </c>
      <c r="J42" s="124" t="e">
        <f t="shared" si="8"/>
        <v>#REF!</v>
      </c>
      <c r="K42" s="127" t="e">
        <f t="shared" si="8"/>
        <v>#REF!</v>
      </c>
      <c r="L42" s="127" t="e">
        <f t="shared" si="8"/>
        <v>#REF!</v>
      </c>
      <c r="M42" s="127" t="e">
        <f t="shared" si="8"/>
        <v>#REF!</v>
      </c>
      <c r="N42" s="129" t="e">
        <f t="shared" si="8"/>
        <v>#REF!</v>
      </c>
    </row>
    <row r="43" spans="1:14" s="110" customFormat="1" ht="12" customHeight="1">
      <c r="A43" s="144"/>
      <c r="B43" s="145"/>
      <c r="C43" s="146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</row>
    <row r="44" spans="1:14" s="110" customFormat="1" ht="23.25" customHeight="1">
      <c r="A44" s="487" t="s">
        <v>27</v>
      </c>
      <c r="B44" s="487"/>
      <c r="C44" s="139" t="e">
        <f>D44+E44+G44+H44+I44+J44+K44+L44+M44+N44</f>
        <v>#REF!</v>
      </c>
      <c r="D44" s="149" t="e">
        <f aca="true" t="shared" si="9" ref="D44:N44">D8+D12+D16+D20+D24+D28+D32+D36+D40</f>
        <v>#REF!</v>
      </c>
      <c r="E44" s="150" t="e">
        <f t="shared" si="9"/>
        <v>#REF!</v>
      </c>
      <c r="F44" s="139" t="e">
        <f t="shared" si="9"/>
        <v>#REF!</v>
      </c>
      <c r="G44" s="151" t="e">
        <f t="shared" si="9"/>
        <v>#REF!</v>
      </c>
      <c r="H44" s="152" t="e">
        <f t="shared" si="9"/>
        <v>#REF!</v>
      </c>
      <c r="I44" s="153" t="e">
        <f t="shared" si="9"/>
        <v>#REF!</v>
      </c>
      <c r="J44" s="149" t="e">
        <f t="shared" si="9"/>
        <v>#REF!</v>
      </c>
      <c r="K44" s="152" t="e">
        <f t="shared" si="9"/>
        <v>#REF!</v>
      </c>
      <c r="L44" s="152" t="e">
        <f t="shared" si="9"/>
        <v>#REF!</v>
      </c>
      <c r="M44" s="152" t="e">
        <f t="shared" si="9"/>
        <v>#REF!</v>
      </c>
      <c r="N44" s="153" t="e">
        <f t="shared" si="9"/>
        <v>#REF!</v>
      </c>
    </row>
    <row r="45" spans="1:14" s="110" customFormat="1" ht="12.75" customHeight="1" hidden="1">
      <c r="A45" s="484" t="s">
        <v>28</v>
      </c>
      <c r="B45" s="484"/>
      <c r="C45" s="154" t="e">
        <f>D45+E45+G45+H45+I45+J45+K45+L45+M45+N45</f>
        <v>#REF!</v>
      </c>
      <c r="D45" s="155" t="e">
        <f aca="true" t="shared" si="10" ref="D45:N45">D9+D13+D17+D21+D25+D29+D33+D37+D41</f>
        <v>#REF!</v>
      </c>
      <c r="E45" s="156" t="e">
        <f t="shared" si="10"/>
        <v>#REF!</v>
      </c>
      <c r="F45" s="157" t="e">
        <f t="shared" si="10"/>
        <v>#REF!</v>
      </c>
      <c r="G45" s="158" t="e">
        <f t="shared" si="10"/>
        <v>#REF!</v>
      </c>
      <c r="H45" s="159" t="e">
        <f t="shared" si="10"/>
        <v>#REF!</v>
      </c>
      <c r="I45" s="160" t="e">
        <f t="shared" si="10"/>
        <v>#REF!</v>
      </c>
      <c r="J45" s="155" t="e">
        <f t="shared" si="10"/>
        <v>#REF!</v>
      </c>
      <c r="K45" s="159" t="e">
        <f t="shared" si="10"/>
        <v>#REF!</v>
      </c>
      <c r="L45" s="159" t="e">
        <f t="shared" si="10"/>
        <v>#REF!</v>
      </c>
      <c r="M45" s="159" t="e">
        <f t="shared" si="10"/>
        <v>#REF!</v>
      </c>
      <c r="N45" s="160" t="e">
        <f t="shared" si="10"/>
        <v>#REF!</v>
      </c>
    </row>
    <row r="46" spans="1:14" s="110" customFormat="1" ht="12" customHeight="1">
      <c r="A46" s="161"/>
      <c r="B46" s="162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4"/>
    </row>
    <row r="47" spans="1:14" s="110" customFormat="1" ht="21" customHeight="1">
      <c r="A47" s="474" t="s">
        <v>29</v>
      </c>
      <c r="B47" s="474"/>
      <c r="C47" s="474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</row>
    <row r="48" spans="1:14" s="110" customFormat="1" ht="18" customHeight="1">
      <c r="A48" s="111"/>
      <c r="B48" s="478" t="s">
        <v>30</v>
      </c>
      <c r="C48" s="478"/>
      <c r="D48" s="478"/>
      <c r="E48" s="478"/>
      <c r="F48" s="478"/>
      <c r="G48" s="478"/>
      <c r="H48" s="478"/>
      <c r="I48" s="478"/>
      <c r="J48" s="478"/>
      <c r="K48" s="478"/>
      <c r="L48" s="478"/>
      <c r="M48" s="478"/>
      <c r="N48" s="478"/>
    </row>
    <row r="49" spans="1:14" s="110" customFormat="1" ht="18" customHeight="1">
      <c r="A49" s="112"/>
      <c r="B49" s="17" t="s">
        <v>16</v>
      </c>
      <c r="C49" s="113" t="e">
        <f>'4 kiad2013'!#REF!</f>
        <v>#REF!</v>
      </c>
      <c r="D49" s="114" t="e">
        <f>'4 kiad2013'!#REF!</f>
        <v>#REF!</v>
      </c>
      <c r="E49" s="115" t="e">
        <f>'4 kiad2013'!#REF!</f>
        <v>#REF!</v>
      </c>
      <c r="F49" s="116" t="e">
        <f>'4 kiad2013'!#REF!</f>
        <v>#REF!</v>
      </c>
      <c r="G49" s="114" t="e">
        <f>'4 kiad2013'!#REF!</f>
        <v>#REF!</v>
      </c>
      <c r="H49" s="114" t="e">
        <f>'4 kiad2013'!#REF!</f>
        <v>#REF!</v>
      </c>
      <c r="I49" s="115" t="e">
        <f>'4 kiad2013'!#REF!</f>
        <v>#REF!</v>
      </c>
      <c r="J49" s="117" t="e">
        <f>'4 kiad2013'!#REF!</f>
        <v>#REF!</v>
      </c>
      <c r="K49" s="118" t="e">
        <f>'4 kiad2013'!#REF!</f>
        <v>#REF!</v>
      </c>
      <c r="L49" s="118" t="e">
        <f>'4 kiad2013'!#REF!</f>
        <v>#REF!</v>
      </c>
      <c r="M49" s="118" t="e">
        <f>'4 kiad2013'!#REF!</f>
        <v>#REF!</v>
      </c>
      <c r="N49" s="119" t="e">
        <f>'4 kiad2013'!#REF!</f>
        <v>#REF!</v>
      </c>
    </row>
    <row r="50" spans="1:14" s="110" customFormat="1" ht="12.75" customHeight="1" hidden="1">
      <c r="A50" s="112"/>
      <c r="B50" s="22" t="s">
        <v>17</v>
      </c>
      <c r="C50" s="113" t="e">
        <f>'4 kiad2013'!#REF!</f>
        <v>#REF!</v>
      </c>
      <c r="D50" s="114" t="e">
        <f>'4 kiad2013'!#REF!</f>
        <v>#REF!</v>
      </c>
      <c r="E50" s="115" t="e">
        <f>'4 kiad2013'!#REF!</f>
        <v>#REF!</v>
      </c>
      <c r="F50" s="120" t="e">
        <f>'4 kiad2013'!#REF!</f>
        <v>#REF!</v>
      </c>
      <c r="G50" s="114" t="e">
        <f>'4 kiad2013'!#REF!</f>
        <v>#REF!</v>
      </c>
      <c r="H50" s="114" t="e">
        <f>'4 kiad2013'!#REF!</f>
        <v>#REF!</v>
      </c>
      <c r="I50" s="115" t="e">
        <f>'4 kiad2013'!#REF!</f>
        <v>#REF!</v>
      </c>
      <c r="J50" s="121" t="e">
        <f>'4 kiad2013'!#REF!</f>
        <v>#REF!</v>
      </c>
      <c r="K50" s="114" t="e">
        <f>'4 kiad2013'!#REF!</f>
        <v>#REF!</v>
      </c>
      <c r="L50" s="114" t="e">
        <f>'4 kiad2013'!#REF!</f>
        <v>#REF!</v>
      </c>
      <c r="M50" s="114" t="e">
        <f>'4 kiad2013'!#REF!</f>
        <v>#REF!</v>
      </c>
      <c r="N50" s="122" t="e">
        <f>'4 kiad2013'!#REF!</f>
        <v>#REF!</v>
      </c>
    </row>
    <row r="51" spans="1:14" s="110" customFormat="1" ht="12.75" customHeight="1" hidden="1">
      <c r="A51" s="112"/>
      <c r="B51" s="27" t="s">
        <v>18</v>
      </c>
      <c r="C51" s="123" t="e">
        <f aca="true" t="shared" si="11" ref="C51:N51">IF(C50&gt;0,C49/C50,0)</f>
        <v>#REF!</v>
      </c>
      <c r="D51" s="124" t="e">
        <f t="shared" si="11"/>
        <v>#REF!</v>
      </c>
      <c r="E51" s="125" t="e">
        <f t="shared" si="11"/>
        <v>#REF!</v>
      </c>
      <c r="F51" s="137" t="e">
        <f t="shared" si="11"/>
        <v>#REF!</v>
      </c>
      <c r="G51" s="128" t="e">
        <f t="shared" si="11"/>
        <v>#REF!</v>
      </c>
      <c r="H51" s="127" t="e">
        <f t="shared" si="11"/>
        <v>#REF!</v>
      </c>
      <c r="I51" s="129" t="e">
        <f t="shared" si="11"/>
        <v>#REF!</v>
      </c>
      <c r="J51" s="124" t="e">
        <f t="shared" si="11"/>
        <v>#REF!</v>
      </c>
      <c r="K51" s="127" t="e">
        <f t="shared" si="11"/>
        <v>#REF!</v>
      </c>
      <c r="L51" s="127" t="e">
        <f t="shared" si="11"/>
        <v>#REF!</v>
      </c>
      <c r="M51" s="127" t="e">
        <f t="shared" si="11"/>
        <v>#REF!</v>
      </c>
      <c r="N51" s="129" t="e">
        <f t="shared" si="11"/>
        <v>#REF!</v>
      </c>
    </row>
    <row r="52" spans="1:14" s="110" customFormat="1" ht="18" customHeight="1">
      <c r="A52" s="112"/>
      <c r="B52" s="478" t="s">
        <v>31</v>
      </c>
      <c r="C52" s="478"/>
      <c r="D52" s="478"/>
      <c r="E52" s="478"/>
      <c r="F52" s="478"/>
      <c r="G52" s="478"/>
      <c r="H52" s="478"/>
      <c r="I52" s="478"/>
      <c r="J52" s="478"/>
      <c r="K52" s="478"/>
      <c r="L52" s="478"/>
      <c r="M52" s="478"/>
      <c r="N52" s="478"/>
    </row>
    <row r="53" spans="1:14" s="110" customFormat="1" ht="18" customHeight="1">
      <c r="A53" s="112"/>
      <c r="B53" s="17" t="s">
        <v>16</v>
      </c>
      <c r="C53" s="113" t="e">
        <f>'4 kiad2013'!#REF!</f>
        <v>#REF!</v>
      </c>
      <c r="D53" s="114" t="e">
        <f>'4 kiad2013'!#REF!</f>
        <v>#REF!</v>
      </c>
      <c r="E53" s="115" t="e">
        <f>'4 kiad2013'!#REF!</f>
        <v>#REF!</v>
      </c>
      <c r="F53" s="116" t="e">
        <f>'4 kiad2013'!#REF!</f>
        <v>#REF!</v>
      </c>
      <c r="G53" s="114" t="e">
        <f>'4 kiad2013'!#REF!</f>
        <v>#REF!</v>
      </c>
      <c r="H53" s="114" t="e">
        <f>'4 kiad2013'!#REF!</f>
        <v>#REF!</v>
      </c>
      <c r="I53" s="115" t="e">
        <f>'4 kiad2013'!#REF!</f>
        <v>#REF!</v>
      </c>
      <c r="J53" s="117" t="e">
        <f>'4 kiad2013'!#REF!</f>
        <v>#REF!</v>
      </c>
      <c r="K53" s="118" t="e">
        <f>'4 kiad2013'!#REF!</f>
        <v>#REF!</v>
      </c>
      <c r="L53" s="118" t="e">
        <f>'4 kiad2013'!#REF!</f>
        <v>#REF!</v>
      </c>
      <c r="M53" s="118" t="e">
        <f>'4 kiad2013'!#REF!</f>
        <v>#REF!</v>
      </c>
      <c r="N53" s="119" t="e">
        <f>'4 kiad2013'!#REF!</f>
        <v>#REF!</v>
      </c>
    </row>
    <row r="54" spans="1:14" s="110" customFormat="1" ht="12.75" customHeight="1" hidden="1">
      <c r="A54" s="112"/>
      <c r="B54" s="22" t="s">
        <v>17</v>
      </c>
      <c r="C54" s="113" t="e">
        <f>'4 kiad2013'!#REF!</f>
        <v>#REF!</v>
      </c>
      <c r="D54" s="114" t="e">
        <f>'4 kiad2013'!#REF!</f>
        <v>#REF!</v>
      </c>
      <c r="E54" s="115" t="e">
        <f>'4 kiad2013'!#REF!</f>
        <v>#REF!</v>
      </c>
      <c r="F54" s="120" t="e">
        <f>'4 kiad2013'!#REF!</f>
        <v>#REF!</v>
      </c>
      <c r="G54" s="114" t="e">
        <f>'4 kiad2013'!#REF!</f>
        <v>#REF!</v>
      </c>
      <c r="H54" s="114" t="e">
        <f>'4 kiad2013'!#REF!</f>
        <v>#REF!</v>
      </c>
      <c r="I54" s="115" t="e">
        <f>'4 kiad2013'!#REF!</f>
        <v>#REF!</v>
      </c>
      <c r="J54" s="121" t="e">
        <f>'4 kiad2013'!#REF!</f>
        <v>#REF!</v>
      </c>
      <c r="K54" s="114" t="e">
        <f>'4 kiad2013'!#REF!</f>
        <v>#REF!</v>
      </c>
      <c r="L54" s="114" t="e">
        <f>'4 kiad2013'!#REF!</f>
        <v>#REF!</v>
      </c>
      <c r="M54" s="114" t="e">
        <f>'4 kiad2013'!#REF!</f>
        <v>#REF!</v>
      </c>
      <c r="N54" s="122" t="e">
        <f>'4 kiad2013'!#REF!</f>
        <v>#REF!</v>
      </c>
    </row>
    <row r="55" spans="1:14" s="110" customFormat="1" ht="12.75" customHeight="1" hidden="1">
      <c r="A55" s="144"/>
      <c r="B55" s="27" t="s">
        <v>18</v>
      </c>
      <c r="C55" s="123" t="e">
        <f aca="true" t="shared" si="12" ref="C55:N55">IF(C54&gt;0,C53/C54,0)</f>
        <v>#REF!</v>
      </c>
      <c r="D55" s="124" t="e">
        <f t="shared" si="12"/>
        <v>#REF!</v>
      </c>
      <c r="E55" s="125" t="e">
        <f t="shared" si="12"/>
        <v>#REF!</v>
      </c>
      <c r="F55" s="137" t="e">
        <f t="shared" si="12"/>
        <v>#REF!</v>
      </c>
      <c r="G55" s="128" t="e">
        <f t="shared" si="12"/>
        <v>#REF!</v>
      </c>
      <c r="H55" s="127" t="e">
        <f t="shared" si="12"/>
        <v>#REF!</v>
      </c>
      <c r="I55" s="129" t="e">
        <f t="shared" si="12"/>
        <v>#REF!</v>
      </c>
      <c r="J55" s="124" t="e">
        <f t="shared" si="12"/>
        <v>#REF!</v>
      </c>
      <c r="K55" s="127" t="e">
        <f t="shared" si="12"/>
        <v>#REF!</v>
      </c>
      <c r="L55" s="127" t="e">
        <f t="shared" si="12"/>
        <v>#REF!</v>
      </c>
      <c r="M55" s="127" t="e">
        <f t="shared" si="12"/>
        <v>#REF!</v>
      </c>
      <c r="N55" s="129" t="e">
        <f t="shared" si="12"/>
        <v>#REF!</v>
      </c>
    </row>
    <row r="56" spans="1:14" s="110" customFormat="1" ht="17.25" customHeight="1">
      <c r="A56" s="165"/>
      <c r="B56" s="478" t="s">
        <v>32</v>
      </c>
      <c r="C56" s="478"/>
      <c r="D56" s="478"/>
      <c r="E56" s="478"/>
      <c r="F56" s="478"/>
      <c r="G56" s="478"/>
      <c r="H56" s="478"/>
      <c r="I56" s="478"/>
      <c r="J56" s="478"/>
      <c r="K56" s="478"/>
      <c r="L56" s="478"/>
      <c r="M56" s="478"/>
      <c r="N56" s="478"/>
    </row>
    <row r="57" spans="1:14" s="110" customFormat="1" ht="17.25" customHeight="1">
      <c r="A57" s="165"/>
      <c r="B57" s="17" t="s">
        <v>16</v>
      </c>
      <c r="C57" s="113" t="e">
        <f>'4 kiad2013'!#REF!</f>
        <v>#REF!</v>
      </c>
      <c r="D57" s="114" t="e">
        <f>'4 kiad2013'!#REF!</f>
        <v>#REF!</v>
      </c>
      <c r="E57" s="115" t="e">
        <f>'4 kiad2013'!#REF!</f>
        <v>#REF!</v>
      </c>
      <c r="F57" s="116" t="e">
        <f>'4 kiad2013'!#REF!</f>
        <v>#REF!</v>
      </c>
      <c r="G57" s="114" t="e">
        <f>'4 kiad2013'!#REF!</f>
        <v>#REF!</v>
      </c>
      <c r="H57" s="114" t="e">
        <f>'4 kiad2013'!#REF!</f>
        <v>#REF!</v>
      </c>
      <c r="I57" s="115" t="e">
        <f>'4 kiad2013'!#REF!</f>
        <v>#REF!</v>
      </c>
      <c r="J57" s="117" t="e">
        <f>'4 kiad2013'!#REF!</f>
        <v>#REF!</v>
      </c>
      <c r="K57" s="118" t="e">
        <f>'4 kiad2013'!#REF!</f>
        <v>#REF!</v>
      </c>
      <c r="L57" s="118" t="e">
        <f>'4 kiad2013'!#REF!</f>
        <v>#REF!</v>
      </c>
      <c r="M57" s="118" t="e">
        <f>'4 kiad2013'!#REF!</f>
        <v>#REF!</v>
      </c>
      <c r="N57" s="119" t="e">
        <f>'4 kiad2013'!#REF!</f>
        <v>#REF!</v>
      </c>
    </row>
    <row r="58" spans="1:14" s="110" customFormat="1" ht="12.75" customHeight="1" hidden="1">
      <c r="A58" s="165"/>
      <c r="B58" s="22" t="s">
        <v>17</v>
      </c>
      <c r="C58" s="113" t="e">
        <f>'4 kiad2013'!#REF!</f>
        <v>#REF!</v>
      </c>
      <c r="D58" s="114" t="e">
        <f>'4 kiad2013'!#REF!</f>
        <v>#REF!</v>
      </c>
      <c r="E58" s="115" t="e">
        <f>'4 kiad2013'!#REF!</f>
        <v>#REF!</v>
      </c>
      <c r="F58" s="120" t="e">
        <f>'4 kiad2013'!#REF!</f>
        <v>#REF!</v>
      </c>
      <c r="G58" s="114" t="e">
        <f>'4 kiad2013'!#REF!</f>
        <v>#REF!</v>
      </c>
      <c r="H58" s="114" t="e">
        <f>'4 kiad2013'!#REF!</f>
        <v>#REF!</v>
      </c>
      <c r="I58" s="115" t="e">
        <f>'4 kiad2013'!#REF!</f>
        <v>#REF!</v>
      </c>
      <c r="J58" s="121" t="e">
        <f>'4 kiad2013'!#REF!</f>
        <v>#REF!</v>
      </c>
      <c r="K58" s="114" t="e">
        <f>'4 kiad2013'!#REF!</f>
        <v>#REF!</v>
      </c>
      <c r="L58" s="114" t="e">
        <f>'4 kiad2013'!#REF!</f>
        <v>#REF!</v>
      </c>
      <c r="M58" s="114" t="e">
        <f>'4 kiad2013'!#REF!</f>
        <v>#REF!</v>
      </c>
      <c r="N58" s="122" t="e">
        <f>'4 kiad2013'!#REF!</f>
        <v>#REF!</v>
      </c>
    </row>
    <row r="59" spans="1:14" s="110" customFormat="1" ht="12.75" customHeight="1" hidden="1">
      <c r="A59" s="165"/>
      <c r="B59" s="27" t="s">
        <v>18</v>
      </c>
      <c r="C59" s="123" t="e">
        <f aca="true" t="shared" si="13" ref="C59:N59">IF(C58&gt;0,C57/C58,0)</f>
        <v>#REF!</v>
      </c>
      <c r="D59" s="124" t="e">
        <f t="shared" si="13"/>
        <v>#REF!</v>
      </c>
      <c r="E59" s="125" t="e">
        <f t="shared" si="13"/>
        <v>#REF!</v>
      </c>
      <c r="F59" s="137" t="e">
        <f t="shared" si="13"/>
        <v>#REF!</v>
      </c>
      <c r="G59" s="128" t="e">
        <f t="shared" si="13"/>
        <v>#REF!</v>
      </c>
      <c r="H59" s="127" t="e">
        <f t="shared" si="13"/>
        <v>#REF!</v>
      </c>
      <c r="I59" s="129" t="e">
        <f t="shared" si="13"/>
        <v>#REF!</v>
      </c>
      <c r="J59" s="124" t="e">
        <f t="shared" si="13"/>
        <v>#REF!</v>
      </c>
      <c r="K59" s="127" t="e">
        <f t="shared" si="13"/>
        <v>#REF!</v>
      </c>
      <c r="L59" s="127" t="e">
        <f t="shared" si="13"/>
        <v>#REF!</v>
      </c>
      <c r="M59" s="127" t="e">
        <f t="shared" si="13"/>
        <v>#REF!</v>
      </c>
      <c r="N59" s="129" t="e">
        <f t="shared" si="13"/>
        <v>#REF!</v>
      </c>
    </row>
    <row r="60" spans="1:14" s="110" customFormat="1" ht="17.25" customHeight="1">
      <c r="A60" s="165"/>
      <c r="B60" s="478" t="s">
        <v>33</v>
      </c>
      <c r="C60" s="478"/>
      <c r="D60" s="478"/>
      <c r="E60" s="478"/>
      <c r="F60" s="478"/>
      <c r="G60" s="478"/>
      <c r="H60" s="478"/>
      <c r="I60" s="478"/>
      <c r="J60" s="478"/>
      <c r="K60" s="478"/>
      <c r="L60" s="478"/>
      <c r="M60" s="478"/>
      <c r="N60" s="478"/>
    </row>
    <row r="61" spans="1:14" s="110" customFormat="1" ht="17.25" customHeight="1">
      <c r="A61" s="111"/>
      <c r="B61" s="17" t="s">
        <v>16</v>
      </c>
      <c r="C61" s="113" t="e">
        <f>'4 kiad2013'!#REF!</f>
        <v>#REF!</v>
      </c>
      <c r="D61" s="114" t="e">
        <f>'4 kiad2013'!#REF!</f>
        <v>#REF!</v>
      </c>
      <c r="E61" s="115" t="e">
        <f>'4 kiad2013'!#REF!</f>
        <v>#REF!</v>
      </c>
      <c r="F61" s="116" t="e">
        <f>'4 kiad2013'!#REF!</f>
        <v>#REF!</v>
      </c>
      <c r="G61" s="114" t="e">
        <f>'4 kiad2013'!#REF!</f>
        <v>#REF!</v>
      </c>
      <c r="H61" s="114" t="e">
        <f>'4 kiad2013'!#REF!</f>
        <v>#REF!</v>
      </c>
      <c r="I61" s="115" t="e">
        <f>'4 kiad2013'!#REF!</f>
        <v>#REF!</v>
      </c>
      <c r="J61" s="117" t="e">
        <f>'4 kiad2013'!#REF!</f>
        <v>#REF!</v>
      </c>
      <c r="K61" s="118" t="e">
        <f>'4 kiad2013'!#REF!</f>
        <v>#REF!</v>
      </c>
      <c r="L61" s="118" t="e">
        <f>'4 kiad2013'!#REF!</f>
        <v>#REF!</v>
      </c>
      <c r="M61" s="118" t="e">
        <f>'4 kiad2013'!#REF!</f>
        <v>#REF!</v>
      </c>
      <c r="N61" s="119" t="e">
        <f>'4 kiad2013'!#REF!</f>
        <v>#REF!</v>
      </c>
    </row>
    <row r="62" spans="1:14" s="110" customFormat="1" ht="12.75" customHeight="1" hidden="1">
      <c r="A62" s="112"/>
      <c r="B62" s="22" t="s">
        <v>17</v>
      </c>
      <c r="C62" s="113" t="e">
        <f>'4 kiad2013'!#REF!</f>
        <v>#REF!</v>
      </c>
      <c r="D62" s="114" t="e">
        <f>'4 kiad2013'!#REF!</f>
        <v>#REF!</v>
      </c>
      <c r="E62" s="115" t="e">
        <f>'4 kiad2013'!#REF!</f>
        <v>#REF!</v>
      </c>
      <c r="F62" s="120" t="e">
        <f>'4 kiad2013'!#REF!</f>
        <v>#REF!</v>
      </c>
      <c r="G62" s="114" t="e">
        <f>'4 kiad2013'!#REF!</f>
        <v>#REF!</v>
      </c>
      <c r="H62" s="114" t="e">
        <f>'4 kiad2013'!#REF!</f>
        <v>#REF!</v>
      </c>
      <c r="I62" s="115" t="e">
        <f>'4 kiad2013'!#REF!</f>
        <v>#REF!</v>
      </c>
      <c r="J62" s="121" t="e">
        <f>'4 kiad2013'!#REF!</f>
        <v>#REF!</v>
      </c>
      <c r="K62" s="114" t="e">
        <f>'4 kiad2013'!#REF!</f>
        <v>#REF!</v>
      </c>
      <c r="L62" s="114" t="e">
        <f>'4 kiad2013'!#REF!</f>
        <v>#REF!</v>
      </c>
      <c r="M62" s="114" t="e">
        <f>'4 kiad2013'!#REF!</f>
        <v>#REF!</v>
      </c>
      <c r="N62" s="122" t="e">
        <f>'4 kiad2013'!#REF!</f>
        <v>#REF!</v>
      </c>
    </row>
    <row r="63" spans="1:14" s="110" customFormat="1" ht="12.75" customHeight="1" hidden="1">
      <c r="A63" s="112"/>
      <c r="B63" s="27" t="s">
        <v>18</v>
      </c>
      <c r="C63" s="123" t="e">
        <f aca="true" t="shared" si="14" ref="C63:N63">IF(C62&gt;0,C61/C62,0)</f>
        <v>#REF!</v>
      </c>
      <c r="D63" s="124" t="e">
        <f t="shared" si="14"/>
        <v>#REF!</v>
      </c>
      <c r="E63" s="125" t="e">
        <f t="shared" si="14"/>
        <v>#REF!</v>
      </c>
      <c r="F63" s="137" t="e">
        <f t="shared" si="14"/>
        <v>#REF!</v>
      </c>
      <c r="G63" s="128" t="e">
        <f t="shared" si="14"/>
        <v>#REF!</v>
      </c>
      <c r="H63" s="127" t="e">
        <f t="shared" si="14"/>
        <v>#REF!</v>
      </c>
      <c r="I63" s="129" t="e">
        <f t="shared" si="14"/>
        <v>#REF!</v>
      </c>
      <c r="J63" s="124" t="e">
        <f t="shared" si="14"/>
        <v>#REF!</v>
      </c>
      <c r="K63" s="127" t="e">
        <f t="shared" si="14"/>
        <v>#REF!</v>
      </c>
      <c r="L63" s="127" t="e">
        <f t="shared" si="14"/>
        <v>#REF!</v>
      </c>
      <c r="M63" s="127" t="e">
        <f t="shared" si="14"/>
        <v>#REF!</v>
      </c>
      <c r="N63" s="129" t="e">
        <f t="shared" si="14"/>
        <v>#REF!</v>
      </c>
    </row>
    <row r="64" spans="1:14" s="110" customFormat="1" ht="18" customHeight="1">
      <c r="A64" s="112"/>
      <c r="B64" s="494" t="s">
        <v>34</v>
      </c>
      <c r="C64" s="494"/>
      <c r="D64" s="494"/>
      <c r="E64" s="494"/>
      <c r="F64" s="494"/>
      <c r="G64" s="494"/>
      <c r="H64" s="494"/>
      <c r="I64" s="494"/>
      <c r="J64" s="494"/>
      <c r="K64" s="494"/>
      <c r="L64" s="494"/>
      <c r="M64" s="494"/>
      <c r="N64" s="494"/>
    </row>
    <row r="65" spans="1:14" s="110" customFormat="1" ht="18" customHeight="1">
      <c r="A65" s="112"/>
      <c r="B65" s="38" t="s">
        <v>16</v>
      </c>
      <c r="C65" s="139" t="e">
        <f>'4 kiad2013'!#REF!</f>
        <v>#REF!</v>
      </c>
      <c r="D65" s="140" t="e">
        <f>'4 kiad2013'!#REF!</f>
        <v>#REF!</v>
      </c>
      <c r="E65" s="141" t="e">
        <f>'4 kiad2013'!#REF!</f>
        <v>#REF!</v>
      </c>
      <c r="F65" s="142" t="e">
        <f>'4 kiad2013'!#REF!</f>
        <v>#REF!</v>
      </c>
      <c r="G65" s="140" t="e">
        <f>'4 kiad2013'!#REF!</f>
        <v>#REF!</v>
      </c>
      <c r="H65" s="140" t="e">
        <f>'4 kiad2013'!#REF!</f>
        <v>#REF!</v>
      </c>
      <c r="I65" s="143" t="e">
        <f>'4 kiad2013'!#REF!</f>
        <v>#REF!</v>
      </c>
      <c r="J65" s="166" t="e">
        <f>'4 kiad2013'!#REF!</f>
        <v>#REF!</v>
      </c>
      <c r="K65" s="140" t="e">
        <f>'4 kiad2013'!#REF!</f>
        <v>#REF!</v>
      </c>
      <c r="L65" s="140" t="e">
        <f>'4 kiad2013'!#REF!</f>
        <v>#REF!</v>
      </c>
      <c r="M65" s="140" t="e">
        <f>'4 kiad2013'!#REF!</f>
        <v>#REF!</v>
      </c>
      <c r="N65" s="143" t="e">
        <f>'4 kiad2013'!#REF!</f>
        <v>#REF!</v>
      </c>
    </row>
    <row r="66" spans="1:14" s="110" customFormat="1" ht="12.75" customHeight="1" hidden="1">
      <c r="A66" s="112"/>
      <c r="B66" s="43" t="s">
        <v>17</v>
      </c>
      <c r="C66" s="113" t="e">
        <f>'4 kiad2013'!#REF!</f>
        <v>#REF!</v>
      </c>
      <c r="D66" s="114" t="e">
        <f>'4 kiad2013'!#REF!</f>
        <v>#REF!</v>
      </c>
      <c r="E66" s="115" t="e">
        <f>'4 kiad2013'!#REF!</f>
        <v>#REF!</v>
      </c>
      <c r="F66" s="120" t="e">
        <f>'4 kiad2013'!#REF!</f>
        <v>#REF!</v>
      </c>
      <c r="G66" s="114" t="e">
        <f>'4 kiad2013'!#REF!</f>
        <v>#REF!</v>
      </c>
      <c r="H66" s="114" t="e">
        <f>'4 kiad2013'!#REF!</f>
        <v>#REF!</v>
      </c>
      <c r="I66" s="115" t="e">
        <f>'4 kiad2013'!#REF!</f>
        <v>#REF!</v>
      </c>
      <c r="J66" s="121" t="e">
        <f>'4 kiad2013'!#REF!</f>
        <v>#REF!</v>
      </c>
      <c r="K66" s="114" t="e">
        <f>'4 kiad2013'!#REF!</f>
        <v>#REF!</v>
      </c>
      <c r="L66" s="114" t="e">
        <f>'4 kiad2013'!#REF!</f>
        <v>#REF!</v>
      </c>
      <c r="M66" s="114" t="e">
        <f>'4 kiad2013'!#REF!</f>
        <v>#REF!</v>
      </c>
      <c r="N66" s="122" t="e">
        <f>'4 kiad2013'!#REF!</f>
        <v>#REF!</v>
      </c>
    </row>
    <row r="67" spans="1:14" s="110" customFormat="1" ht="12.75" customHeight="1" hidden="1">
      <c r="A67" s="112"/>
      <c r="B67" s="27" t="s">
        <v>18</v>
      </c>
      <c r="C67" s="123" t="e">
        <f aca="true" t="shared" si="15" ref="C67:N67">IF(C66&gt;0,C65/C66,0)</f>
        <v>#REF!</v>
      </c>
      <c r="D67" s="124" t="e">
        <f t="shared" si="15"/>
        <v>#REF!</v>
      </c>
      <c r="E67" s="125" t="e">
        <f t="shared" si="15"/>
        <v>#REF!</v>
      </c>
      <c r="F67" s="137" t="e">
        <f t="shared" si="15"/>
        <v>#REF!</v>
      </c>
      <c r="G67" s="128" t="e">
        <f t="shared" si="15"/>
        <v>#REF!</v>
      </c>
      <c r="H67" s="127" t="e">
        <f t="shared" si="15"/>
        <v>#REF!</v>
      </c>
      <c r="I67" s="129" t="e">
        <f t="shared" si="15"/>
        <v>#REF!</v>
      </c>
      <c r="J67" s="124" t="e">
        <f t="shared" si="15"/>
        <v>#REF!</v>
      </c>
      <c r="K67" s="127" t="e">
        <f t="shared" si="15"/>
        <v>#REF!</v>
      </c>
      <c r="L67" s="127" t="e">
        <f t="shared" si="15"/>
        <v>#REF!</v>
      </c>
      <c r="M67" s="127" t="e">
        <f t="shared" si="15"/>
        <v>#REF!</v>
      </c>
      <c r="N67" s="129" t="e">
        <f t="shared" si="15"/>
        <v>#REF!</v>
      </c>
    </row>
    <row r="68" spans="1:14" s="110" customFormat="1" ht="12" customHeight="1">
      <c r="A68" s="167"/>
      <c r="B68" s="168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70"/>
    </row>
    <row r="69" spans="1:14" s="110" customFormat="1" ht="24" customHeight="1">
      <c r="A69" s="487" t="s">
        <v>27</v>
      </c>
      <c r="B69" s="487"/>
      <c r="C69" s="139" t="e">
        <f>D69+E69+G69+H69+I69+J69+K69+L69+M69+N69</f>
        <v>#REF!</v>
      </c>
      <c r="D69" s="151" t="e">
        <f>SUM(D49,D53,D57,D61,D65)</f>
        <v>#REF!</v>
      </c>
      <c r="E69" s="150" t="e">
        <f>SUM(E49,E53,E57,E61,E65)</f>
        <v>#REF!</v>
      </c>
      <c r="F69" s="139" t="e">
        <f>F49+F53+F57+F61+F65</f>
        <v>#REF!</v>
      </c>
      <c r="G69" s="151" t="e">
        <f aca="true" t="shared" si="16" ref="G69:N70">SUM(G49,G53,G57,G61,G65)</f>
        <v>#REF!</v>
      </c>
      <c r="H69" s="152" t="e">
        <f t="shared" si="16"/>
        <v>#REF!</v>
      </c>
      <c r="I69" s="153" t="e">
        <f t="shared" si="16"/>
        <v>#REF!</v>
      </c>
      <c r="J69" s="149" t="e">
        <f t="shared" si="16"/>
        <v>#REF!</v>
      </c>
      <c r="K69" s="152" t="e">
        <f t="shared" si="16"/>
        <v>#REF!</v>
      </c>
      <c r="L69" s="152" t="e">
        <f t="shared" si="16"/>
        <v>#REF!</v>
      </c>
      <c r="M69" s="152" t="e">
        <f t="shared" si="16"/>
        <v>#REF!</v>
      </c>
      <c r="N69" s="153" t="e">
        <f t="shared" si="16"/>
        <v>#REF!</v>
      </c>
    </row>
    <row r="70" spans="1:14" s="110" customFormat="1" ht="12.75" customHeight="1" hidden="1">
      <c r="A70" s="484" t="s">
        <v>28</v>
      </c>
      <c r="B70" s="484"/>
      <c r="C70" s="154" t="e">
        <f>D70+E70+G70+H70+I70+J70+K70+L70+M70+N70</f>
        <v>#REF!</v>
      </c>
      <c r="D70" s="158" t="e">
        <f>SUM(D50,D54,D58,D62,D66)</f>
        <v>#REF!</v>
      </c>
      <c r="E70" s="156" t="e">
        <f>SUM(E50,E54,E58,E62,E66)</f>
        <v>#REF!</v>
      </c>
      <c r="F70" s="157" t="e">
        <f>F50+F54+F58+F62+F66</f>
        <v>#REF!</v>
      </c>
      <c r="G70" s="158" t="e">
        <f t="shared" si="16"/>
        <v>#REF!</v>
      </c>
      <c r="H70" s="159" t="e">
        <f t="shared" si="16"/>
        <v>#REF!</v>
      </c>
      <c r="I70" s="160" t="e">
        <f t="shared" si="16"/>
        <v>#REF!</v>
      </c>
      <c r="J70" s="155" t="e">
        <f t="shared" si="16"/>
        <v>#REF!</v>
      </c>
      <c r="K70" s="159" t="e">
        <f t="shared" si="16"/>
        <v>#REF!</v>
      </c>
      <c r="L70" s="159" t="e">
        <f t="shared" si="16"/>
        <v>#REF!</v>
      </c>
      <c r="M70" s="159" t="e">
        <f t="shared" si="16"/>
        <v>#REF!</v>
      </c>
      <c r="N70" s="160" t="e">
        <f t="shared" si="16"/>
        <v>#REF!</v>
      </c>
    </row>
    <row r="71" spans="1:14" s="110" customFormat="1" ht="12" customHeight="1">
      <c r="A71" s="161"/>
      <c r="B71" s="162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4"/>
    </row>
    <row r="72" spans="1:14" s="110" customFormat="1" ht="21" customHeight="1">
      <c r="A72" s="474" t="s">
        <v>35</v>
      </c>
      <c r="B72" s="474"/>
      <c r="C72" s="474"/>
      <c r="D72" s="474"/>
      <c r="E72" s="474"/>
      <c r="F72" s="474"/>
      <c r="G72" s="474"/>
      <c r="H72" s="474"/>
      <c r="I72" s="474"/>
      <c r="J72" s="474"/>
      <c r="K72" s="474"/>
      <c r="L72" s="474"/>
      <c r="M72" s="474"/>
      <c r="N72" s="474"/>
    </row>
    <row r="73" spans="1:14" s="171" customFormat="1" ht="18" customHeight="1">
      <c r="A73" s="111"/>
      <c r="B73" s="478" t="s">
        <v>78</v>
      </c>
      <c r="C73" s="478"/>
      <c r="D73" s="478"/>
      <c r="E73" s="478"/>
      <c r="F73" s="478"/>
      <c r="G73" s="478"/>
      <c r="H73" s="478"/>
      <c r="I73" s="478"/>
      <c r="J73" s="478"/>
      <c r="K73" s="478"/>
      <c r="L73" s="478"/>
      <c r="M73" s="478"/>
      <c r="N73" s="478"/>
    </row>
    <row r="74" spans="1:14" s="171" customFormat="1" ht="18" customHeight="1">
      <c r="A74" s="112"/>
      <c r="B74" s="17" t="s">
        <v>16</v>
      </c>
      <c r="C74" s="113" t="e">
        <f>'4 kiad2013'!#REF!</f>
        <v>#REF!</v>
      </c>
      <c r="D74" s="114" t="e">
        <f>'4 kiad2013'!#REF!</f>
        <v>#REF!</v>
      </c>
      <c r="E74" s="115" t="e">
        <f>'4 kiad2013'!#REF!</f>
        <v>#REF!</v>
      </c>
      <c r="F74" s="116" t="e">
        <f>'4 kiad2013'!#REF!</f>
        <v>#REF!</v>
      </c>
      <c r="G74" s="114" t="e">
        <f>'4 kiad2013'!#REF!</f>
        <v>#REF!</v>
      </c>
      <c r="H74" s="114" t="e">
        <f>'4 kiad2013'!#REF!</f>
        <v>#REF!</v>
      </c>
      <c r="I74" s="115" t="e">
        <f>'4 kiad2013'!#REF!</f>
        <v>#REF!</v>
      </c>
      <c r="J74" s="117" t="e">
        <f>'4 kiad2013'!#REF!</f>
        <v>#REF!</v>
      </c>
      <c r="K74" s="118" t="e">
        <f>'4 kiad2013'!#REF!</f>
        <v>#REF!</v>
      </c>
      <c r="L74" s="118" t="e">
        <f>'4 kiad2013'!#REF!</f>
        <v>#REF!</v>
      </c>
      <c r="M74" s="118" t="e">
        <f>'4 kiad2013'!#REF!</f>
        <v>#REF!</v>
      </c>
      <c r="N74" s="119" t="e">
        <f>'4 kiad2013'!#REF!</f>
        <v>#REF!</v>
      </c>
    </row>
    <row r="75" spans="1:14" s="110" customFormat="1" ht="12.75" customHeight="1" hidden="1">
      <c r="A75" s="112"/>
      <c r="B75" s="22" t="s">
        <v>17</v>
      </c>
      <c r="C75" s="113" t="e">
        <f>'4 kiad2013'!#REF!</f>
        <v>#REF!</v>
      </c>
      <c r="D75" s="114" t="e">
        <f>'4 kiad2013'!#REF!</f>
        <v>#REF!</v>
      </c>
      <c r="E75" s="115" t="e">
        <f>'4 kiad2013'!#REF!</f>
        <v>#REF!</v>
      </c>
      <c r="F75" s="120" t="e">
        <f>'4 kiad2013'!#REF!</f>
        <v>#REF!</v>
      </c>
      <c r="G75" s="114" t="e">
        <f>'4 kiad2013'!#REF!</f>
        <v>#REF!</v>
      </c>
      <c r="H75" s="114" t="e">
        <f>'4 kiad2013'!#REF!</f>
        <v>#REF!</v>
      </c>
      <c r="I75" s="115" t="e">
        <f>'4 kiad2013'!#REF!</f>
        <v>#REF!</v>
      </c>
      <c r="J75" s="121" t="e">
        <f>'4 kiad2013'!#REF!</f>
        <v>#REF!</v>
      </c>
      <c r="K75" s="114" t="e">
        <f>'4 kiad2013'!#REF!</f>
        <v>#REF!</v>
      </c>
      <c r="L75" s="114" t="e">
        <f>'4 kiad2013'!#REF!</f>
        <v>#REF!</v>
      </c>
      <c r="M75" s="114" t="e">
        <f>'4 kiad2013'!#REF!</f>
        <v>#REF!</v>
      </c>
      <c r="N75" s="122" t="e">
        <f>'4 kiad2013'!#REF!</f>
        <v>#REF!</v>
      </c>
    </row>
    <row r="76" spans="1:14" s="171" customFormat="1" ht="12.75" customHeight="1" hidden="1">
      <c r="A76" s="172"/>
      <c r="B76" s="27" t="s">
        <v>18</v>
      </c>
      <c r="C76" s="123" t="e">
        <f aca="true" t="shared" si="17" ref="C76:N76">IF(C75&gt;0,C74/C75,0)</f>
        <v>#REF!</v>
      </c>
      <c r="D76" s="124" t="e">
        <f t="shared" si="17"/>
        <v>#REF!</v>
      </c>
      <c r="E76" s="125" t="e">
        <f t="shared" si="17"/>
        <v>#REF!</v>
      </c>
      <c r="F76" s="137" t="e">
        <f t="shared" si="17"/>
        <v>#REF!</v>
      </c>
      <c r="G76" s="128" t="e">
        <f t="shared" si="17"/>
        <v>#REF!</v>
      </c>
      <c r="H76" s="127" t="e">
        <f t="shared" si="17"/>
        <v>#REF!</v>
      </c>
      <c r="I76" s="129" t="e">
        <f t="shared" si="17"/>
        <v>#REF!</v>
      </c>
      <c r="J76" s="124" t="e">
        <f t="shared" si="17"/>
        <v>#REF!</v>
      </c>
      <c r="K76" s="127" t="e">
        <f t="shared" si="17"/>
        <v>#REF!</v>
      </c>
      <c r="L76" s="127" t="e">
        <f t="shared" si="17"/>
        <v>#REF!</v>
      </c>
      <c r="M76" s="127" t="e">
        <f t="shared" si="17"/>
        <v>#REF!</v>
      </c>
      <c r="N76" s="129" t="e">
        <f t="shared" si="17"/>
        <v>#REF!</v>
      </c>
    </row>
    <row r="77" spans="1:14" s="171" customFormat="1" ht="21" customHeight="1">
      <c r="A77" s="474" t="s">
        <v>37</v>
      </c>
      <c r="B77" s="474"/>
      <c r="C77" s="474"/>
      <c r="D77" s="474"/>
      <c r="E77" s="474"/>
      <c r="F77" s="474"/>
      <c r="G77" s="474"/>
      <c r="H77" s="474"/>
      <c r="I77" s="474"/>
      <c r="J77" s="474"/>
      <c r="K77" s="474"/>
      <c r="L77" s="474"/>
      <c r="M77" s="474"/>
      <c r="N77" s="474"/>
    </row>
    <row r="78" spans="1:14" s="171" customFormat="1" ht="18" customHeight="1">
      <c r="A78" s="173"/>
      <c r="B78" s="478" t="s">
        <v>79</v>
      </c>
      <c r="C78" s="478"/>
      <c r="D78" s="478"/>
      <c r="E78" s="478"/>
      <c r="F78" s="478"/>
      <c r="G78" s="478"/>
      <c r="H78" s="478"/>
      <c r="I78" s="478"/>
      <c r="J78" s="478"/>
      <c r="K78" s="478"/>
      <c r="L78" s="478"/>
      <c r="M78" s="478"/>
      <c r="N78" s="478"/>
    </row>
    <row r="79" spans="1:14" s="171" customFormat="1" ht="18" customHeight="1">
      <c r="A79" s="112"/>
      <c r="B79" s="17" t="s">
        <v>16</v>
      </c>
      <c r="C79" s="113" t="e">
        <f>'4 kiad2013'!#REF!</f>
        <v>#REF!</v>
      </c>
      <c r="D79" s="114" t="e">
        <f>'4 kiad2013'!#REF!</f>
        <v>#REF!</v>
      </c>
      <c r="E79" s="115" t="e">
        <f>'4 kiad2013'!#REF!</f>
        <v>#REF!</v>
      </c>
      <c r="F79" s="116" t="e">
        <f>'4 kiad2013'!#REF!</f>
        <v>#REF!</v>
      </c>
      <c r="G79" s="114" t="e">
        <f>'4 kiad2013'!#REF!</f>
        <v>#REF!</v>
      </c>
      <c r="H79" s="114" t="e">
        <f>'4 kiad2013'!#REF!</f>
        <v>#REF!</v>
      </c>
      <c r="I79" s="115" t="e">
        <f>'4 kiad2013'!#REF!</f>
        <v>#REF!</v>
      </c>
      <c r="J79" s="117" t="e">
        <f>'4 kiad2013'!#REF!</f>
        <v>#REF!</v>
      </c>
      <c r="K79" s="118" t="e">
        <f>'4 kiad2013'!#REF!</f>
        <v>#REF!</v>
      </c>
      <c r="L79" s="118" t="e">
        <f>'4 kiad2013'!#REF!</f>
        <v>#REF!</v>
      </c>
      <c r="M79" s="118" t="e">
        <f>'4 kiad2013'!#REF!</f>
        <v>#REF!</v>
      </c>
      <c r="N79" s="119" t="e">
        <f>'4 kiad2013'!#REF!</f>
        <v>#REF!</v>
      </c>
    </row>
    <row r="80" spans="1:14" s="171" customFormat="1" ht="12.75" customHeight="1" hidden="1">
      <c r="A80" s="112"/>
      <c r="B80" s="22" t="s">
        <v>17</v>
      </c>
      <c r="C80" s="113" t="e">
        <f>'4 kiad2013'!#REF!</f>
        <v>#REF!</v>
      </c>
      <c r="D80" s="114" t="e">
        <f>'4 kiad2013'!#REF!</f>
        <v>#REF!</v>
      </c>
      <c r="E80" s="115" t="e">
        <f>'4 kiad2013'!#REF!</f>
        <v>#REF!</v>
      </c>
      <c r="F80" s="120" t="e">
        <f>'4 kiad2013'!#REF!</f>
        <v>#REF!</v>
      </c>
      <c r="G80" s="114" t="e">
        <f>'4 kiad2013'!#REF!</f>
        <v>#REF!</v>
      </c>
      <c r="H80" s="114" t="e">
        <f>'4 kiad2013'!#REF!</f>
        <v>#REF!</v>
      </c>
      <c r="I80" s="115" t="e">
        <f>'4 kiad2013'!#REF!</f>
        <v>#REF!</v>
      </c>
      <c r="J80" s="121" t="e">
        <f>'4 kiad2013'!#REF!</f>
        <v>#REF!</v>
      </c>
      <c r="K80" s="114" t="e">
        <f>'4 kiad2013'!#REF!</f>
        <v>#REF!</v>
      </c>
      <c r="L80" s="114" t="e">
        <f>'4 kiad2013'!#REF!</f>
        <v>#REF!</v>
      </c>
      <c r="M80" s="114" t="e">
        <f>'4 kiad2013'!#REF!</f>
        <v>#REF!</v>
      </c>
      <c r="N80" s="122" t="e">
        <f>'4 kiad2013'!#REF!</f>
        <v>#REF!</v>
      </c>
    </row>
    <row r="81" spans="1:14" s="171" customFormat="1" ht="12.75" customHeight="1" hidden="1">
      <c r="A81" s="112"/>
      <c r="B81" s="27" t="s">
        <v>18</v>
      </c>
      <c r="C81" s="123" t="e">
        <f aca="true" t="shared" si="18" ref="C81:N81">IF(C80&gt;0,C79/C80,0)</f>
        <v>#REF!</v>
      </c>
      <c r="D81" s="124" t="e">
        <f t="shared" si="18"/>
        <v>#REF!</v>
      </c>
      <c r="E81" s="125" t="e">
        <f t="shared" si="18"/>
        <v>#REF!</v>
      </c>
      <c r="F81" s="137" t="e">
        <f t="shared" si="18"/>
        <v>#REF!</v>
      </c>
      <c r="G81" s="128" t="e">
        <f t="shared" si="18"/>
        <v>#REF!</v>
      </c>
      <c r="H81" s="127" t="e">
        <f t="shared" si="18"/>
        <v>#REF!</v>
      </c>
      <c r="I81" s="129" t="e">
        <f t="shared" si="18"/>
        <v>#REF!</v>
      </c>
      <c r="J81" s="124" t="e">
        <f t="shared" si="18"/>
        <v>#REF!</v>
      </c>
      <c r="K81" s="127" t="e">
        <f t="shared" si="18"/>
        <v>#REF!</v>
      </c>
      <c r="L81" s="127" t="e">
        <f t="shared" si="18"/>
        <v>#REF!</v>
      </c>
      <c r="M81" s="127" t="e">
        <f t="shared" si="18"/>
        <v>#REF!</v>
      </c>
      <c r="N81" s="129" t="e">
        <f t="shared" si="18"/>
        <v>#REF!</v>
      </c>
    </row>
    <row r="82" spans="1:14" s="171" customFormat="1" ht="18" customHeight="1">
      <c r="A82" s="112"/>
      <c r="B82" s="478" t="s">
        <v>39</v>
      </c>
      <c r="C82" s="478"/>
      <c r="D82" s="478"/>
      <c r="E82" s="478"/>
      <c r="F82" s="478"/>
      <c r="G82" s="478"/>
      <c r="H82" s="478"/>
      <c r="I82" s="478"/>
      <c r="J82" s="478"/>
      <c r="K82" s="478"/>
      <c r="L82" s="478"/>
      <c r="M82" s="478"/>
      <c r="N82" s="478"/>
    </row>
    <row r="83" spans="1:14" s="171" customFormat="1" ht="18" customHeight="1">
      <c r="A83" s="112"/>
      <c r="B83" s="17" t="s">
        <v>16</v>
      </c>
      <c r="C83" s="113" t="e">
        <f>'4 kiad2013'!#REF!</f>
        <v>#REF!</v>
      </c>
      <c r="D83" s="114" t="e">
        <f>'4 kiad2013'!#REF!</f>
        <v>#REF!</v>
      </c>
      <c r="E83" s="115" t="e">
        <f>'4 kiad2013'!#REF!</f>
        <v>#REF!</v>
      </c>
      <c r="F83" s="116" t="e">
        <f>'4 kiad2013'!#REF!</f>
        <v>#REF!</v>
      </c>
      <c r="G83" s="114" t="e">
        <f>'4 kiad2013'!#REF!</f>
        <v>#REF!</v>
      </c>
      <c r="H83" s="114" t="e">
        <f>'4 kiad2013'!#REF!</f>
        <v>#REF!</v>
      </c>
      <c r="I83" s="115" t="e">
        <f>'4 kiad2013'!#REF!</f>
        <v>#REF!</v>
      </c>
      <c r="J83" s="117" t="e">
        <f>'4 kiad2013'!#REF!</f>
        <v>#REF!</v>
      </c>
      <c r="K83" s="118" t="e">
        <f>'4 kiad2013'!#REF!</f>
        <v>#REF!</v>
      </c>
      <c r="L83" s="118" t="e">
        <f>'4 kiad2013'!#REF!</f>
        <v>#REF!</v>
      </c>
      <c r="M83" s="118" t="e">
        <f>'4 kiad2013'!#REF!</f>
        <v>#REF!</v>
      </c>
      <c r="N83" s="119" t="e">
        <f>'4 kiad2013'!#REF!</f>
        <v>#REF!</v>
      </c>
    </row>
    <row r="84" spans="1:14" s="171" customFormat="1" ht="12.75" customHeight="1" hidden="1">
      <c r="A84" s="112"/>
      <c r="B84" s="22" t="s">
        <v>17</v>
      </c>
      <c r="C84" s="113" t="e">
        <f>'4 kiad2013'!#REF!</f>
        <v>#REF!</v>
      </c>
      <c r="D84" s="114" t="e">
        <f>'4 kiad2013'!#REF!</f>
        <v>#REF!</v>
      </c>
      <c r="E84" s="115" t="e">
        <f>'4 kiad2013'!#REF!</f>
        <v>#REF!</v>
      </c>
      <c r="F84" s="120" t="e">
        <f>'4 kiad2013'!#REF!</f>
        <v>#REF!</v>
      </c>
      <c r="G84" s="114" t="e">
        <f>'4 kiad2013'!#REF!</f>
        <v>#REF!</v>
      </c>
      <c r="H84" s="114" t="e">
        <f>'4 kiad2013'!#REF!</f>
        <v>#REF!</v>
      </c>
      <c r="I84" s="115" t="e">
        <f>'4 kiad2013'!#REF!</f>
        <v>#REF!</v>
      </c>
      <c r="J84" s="121" t="e">
        <f>'4 kiad2013'!#REF!</f>
        <v>#REF!</v>
      </c>
      <c r="K84" s="114" t="e">
        <f>'4 kiad2013'!#REF!</f>
        <v>#REF!</v>
      </c>
      <c r="L84" s="114" t="e">
        <f>'4 kiad2013'!#REF!</f>
        <v>#REF!</v>
      </c>
      <c r="M84" s="114" t="e">
        <f>'4 kiad2013'!#REF!</f>
        <v>#REF!</v>
      </c>
      <c r="N84" s="122" t="e">
        <f>'4 kiad2013'!#REF!</f>
        <v>#REF!</v>
      </c>
    </row>
    <row r="85" spans="1:14" s="171" customFormat="1" ht="12.75" customHeight="1" hidden="1">
      <c r="A85" s="144"/>
      <c r="B85" s="174" t="s">
        <v>18</v>
      </c>
      <c r="C85" s="130" t="e">
        <f aca="true" t="shared" si="19" ref="C85:N85">IF(C84&gt;0,C83/C84,0)</f>
        <v>#REF!</v>
      </c>
      <c r="D85" s="131" t="e">
        <f t="shared" si="19"/>
        <v>#REF!</v>
      </c>
      <c r="E85" s="132" t="e">
        <f t="shared" si="19"/>
        <v>#REF!</v>
      </c>
      <c r="F85" s="138" t="e">
        <f t="shared" si="19"/>
        <v>#REF!</v>
      </c>
      <c r="G85" s="134" t="e">
        <f t="shared" si="19"/>
        <v>#REF!</v>
      </c>
      <c r="H85" s="135" t="e">
        <f t="shared" si="19"/>
        <v>#REF!</v>
      </c>
      <c r="I85" s="136" t="e">
        <f t="shared" si="19"/>
        <v>#REF!</v>
      </c>
      <c r="J85" s="131" t="e">
        <f t="shared" si="19"/>
        <v>#REF!</v>
      </c>
      <c r="K85" s="135" t="e">
        <f t="shared" si="19"/>
        <v>#REF!</v>
      </c>
      <c r="L85" s="135" t="e">
        <f t="shared" si="19"/>
        <v>#REF!</v>
      </c>
      <c r="M85" s="135" t="e">
        <f t="shared" si="19"/>
        <v>#REF!</v>
      </c>
      <c r="N85" s="136" t="e">
        <f t="shared" si="19"/>
        <v>#REF!</v>
      </c>
    </row>
    <row r="86" spans="1:14" s="171" customFormat="1" ht="10.5" customHeight="1">
      <c r="A86" s="175"/>
      <c r="B86" s="176"/>
      <c r="C86" s="177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</row>
    <row r="87" spans="1:14" s="110" customFormat="1" ht="24" customHeight="1">
      <c r="A87" s="487" t="s">
        <v>27</v>
      </c>
      <c r="B87" s="487"/>
      <c r="C87" s="180" t="e">
        <f>D87+E87+G87+H87+I87+J87+K87+L87+M87+N87</f>
        <v>#REF!</v>
      </c>
      <c r="D87" s="151" t="e">
        <f aca="true" t="shared" si="20" ref="D87:N87">D79+D83</f>
        <v>#REF!</v>
      </c>
      <c r="E87" s="153" t="e">
        <f t="shared" si="20"/>
        <v>#REF!</v>
      </c>
      <c r="F87" s="139" t="e">
        <f t="shared" si="20"/>
        <v>#REF!</v>
      </c>
      <c r="G87" s="151" t="e">
        <f t="shared" si="20"/>
        <v>#REF!</v>
      </c>
      <c r="H87" s="152" t="e">
        <f t="shared" si="20"/>
        <v>#REF!</v>
      </c>
      <c r="I87" s="153" t="e">
        <f t="shared" si="20"/>
        <v>#REF!</v>
      </c>
      <c r="J87" s="149" t="e">
        <f t="shared" si="20"/>
        <v>#REF!</v>
      </c>
      <c r="K87" s="152" t="e">
        <f t="shared" si="20"/>
        <v>#REF!</v>
      </c>
      <c r="L87" s="152" t="e">
        <f t="shared" si="20"/>
        <v>#REF!</v>
      </c>
      <c r="M87" s="152" t="e">
        <f t="shared" si="20"/>
        <v>#REF!</v>
      </c>
      <c r="N87" s="153" t="e">
        <f t="shared" si="20"/>
        <v>#REF!</v>
      </c>
    </row>
    <row r="88" spans="1:14" s="110" customFormat="1" ht="12.75" customHeight="1" hidden="1">
      <c r="A88" s="484" t="s">
        <v>28</v>
      </c>
      <c r="B88" s="484"/>
      <c r="C88" s="181" t="e">
        <f>D88+E88+G88+H88+I88+J88+K88+L88+M88+N88</f>
        <v>#REF!</v>
      </c>
      <c r="D88" s="158" t="e">
        <f aca="true" t="shared" si="21" ref="D88:N88">D80+D84</f>
        <v>#REF!</v>
      </c>
      <c r="E88" s="160" t="e">
        <f t="shared" si="21"/>
        <v>#REF!</v>
      </c>
      <c r="F88" s="157" t="e">
        <f t="shared" si="21"/>
        <v>#REF!</v>
      </c>
      <c r="G88" s="158" t="e">
        <f t="shared" si="21"/>
        <v>#REF!</v>
      </c>
      <c r="H88" s="159" t="e">
        <f t="shared" si="21"/>
        <v>#REF!</v>
      </c>
      <c r="I88" s="160" t="e">
        <f t="shared" si="21"/>
        <v>#REF!</v>
      </c>
      <c r="J88" s="155" t="e">
        <f t="shared" si="21"/>
        <v>#REF!</v>
      </c>
      <c r="K88" s="159" t="e">
        <f t="shared" si="21"/>
        <v>#REF!</v>
      </c>
      <c r="L88" s="159" t="e">
        <f t="shared" si="21"/>
        <v>#REF!</v>
      </c>
      <c r="M88" s="159" t="e">
        <f t="shared" si="21"/>
        <v>#REF!</v>
      </c>
      <c r="N88" s="160" t="e">
        <f t="shared" si="21"/>
        <v>#REF!</v>
      </c>
    </row>
    <row r="89" spans="1:14" s="110" customFormat="1" ht="12" customHeight="1">
      <c r="A89" s="161"/>
      <c r="B89" s="162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4"/>
    </row>
    <row r="90" spans="1:14" s="110" customFormat="1" ht="21" customHeight="1">
      <c r="A90" s="474" t="s">
        <v>40</v>
      </c>
      <c r="B90" s="474"/>
      <c r="C90" s="474"/>
      <c r="D90" s="474"/>
      <c r="E90" s="474"/>
      <c r="F90" s="474"/>
      <c r="G90" s="474"/>
      <c r="H90" s="474"/>
      <c r="I90" s="474"/>
      <c r="J90" s="474"/>
      <c r="K90" s="474"/>
      <c r="L90" s="474"/>
      <c r="M90" s="474"/>
      <c r="N90" s="474"/>
    </row>
    <row r="91" spans="1:14" s="182" customFormat="1" ht="18" customHeight="1">
      <c r="A91" s="112"/>
      <c r="B91" s="494" t="s">
        <v>41</v>
      </c>
      <c r="C91" s="494"/>
      <c r="D91" s="494"/>
      <c r="E91" s="494"/>
      <c r="F91" s="494"/>
      <c r="G91" s="494"/>
      <c r="H91" s="494"/>
      <c r="I91" s="494"/>
      <c r="J91" s="494"/>
      <c r="K91" s="494"/>
      <c r="L91" s="494"/>
      <c r="M91" s="494"/>
      <c r="N91" s="494"/>
    </row>
    <row r="92" spans="1:14" s="182" customFormat="1" ht="18" customHeight="1">
      <c r="A92" s="112"/>
      <c r="B92" s="183" t="s">
        <v>16</v>
      </c>
      <c r="C92" s="184" t="e">
        <f>'4 kiad2013'!#REF!</f>
        <v>#REF!</v>
      </c>
      <c r="D92" s="114" t="e">
        <f>'4 kiad2013'!#REF!</f>
        <v>#REF!</v>
      </c>
      <c r="E92" s="115" t="e">
        <f>'4 kiad2013'!#REF!</f>
        <v>#REF!</v>
      </c>
      <c r="F92" s="116" t="e">
        <f>'4 kiad2013'!#REF!</f>
        <v>#REF!</v>
      </c>
      <c r="G92" s="114" t="e">
        <f>'4 kiad2013'!#REF!</f>
        <v>#REF!</v>
      </c>
      <c r="H92" s="114" t="e">
        <f>'4 kiad2013'!#REF!</f>
        <v>#REF!</v>
      </c>
      <c r="I92" s="115" t="e">
        <f>'4 kiad2013'!#REF!</f>
        <v>#REF!</v>
      </c>
      <c r="J92" s="117" t="e">
        <f>'4 kiad2013'!#REF!</f>
        <v>#REF!</v>
      </c>
      <c r="K92" s="118" t="e">
        <f>'4 kiad2013'!#REF!</f>
        <v>#REF!</v>
      </c>
      <c r="L92" s="118" t="e">
        <f>'4 kiad2013'!#REF!</f>
        <v>#REF!</v>
      </c>
      <c r="M92" s="118" t="e">
        <f>'4 kiad2013'!#REF!</f>
        <v>#REF!</v>
      </c>
      <c r="N92" s="119" t="e">
        <f>'4 kiad2013'!#REF!</f>
        <v>#REF!</v>
      </c>
    </row>
    <row r="93" spans="1:14" s="110" customFormat="1" ht="12.75" customHeight="1" hidden="1">
      <c r="A93" s="112"/>
      <c r="B93" s="43" t="s">
        <v>17</v>
      </c>
      <c r="C93" s="113" t="e">
        <f>'4 kiad2013'!#REF!</f>
        <v>#REF!</v>
      </c>
      <c r="D93" s="114" t="e">
        <f>'4 kiad2013'!#REF!</f>
        <v>#REF!</v>
      </c>
      <c r="E93" s="115" t="e">
        <f>'4 kiad2013'!#REF!</f>
        <v>#REF!</v>
      </c>
      <c r="F93" s="120" t="e">
        <f>'4 kiad2013'!#REF!</f>
        <v>#REF!</v>
      </c>
      <c r="G93" s="114" t="e">
        <f>'4 kiad2013'!#REF!</f>
        <v>#REF!</v>
      </c>
      <c r="H93" s="114" t="e">
        <f>'4 kiad2013'!#REF!</f>
        <v>#REF!</v>
      </c>
      <c r="I93" s="115" t="e">
        <f>'4 kiad2013'!#REF!</f>
        <v>#REF!</v>
      </c>
      <c r="J93" s="121" t="e">
        <f>'4 kiad2013'!#REF!</f>
        <v>#REF!</v>
      </c>
      <c r="K93" s="114" t="e">
        <f>'4 kiad2013'!#REF!</f>
        <v>#REF!</v>
      </c>
      <c r="L93" s="114" t="e">
        <f>'4 kiad2013'!#REF!</f>
        <v>#REF!</v>
      </c>
      <c r="M93" s="114" t="e">
        <f>'4 kiad2013'!#REF!</f>
        <v>#REF!</v>
      </c>
      <c r="N93" s="122" t="e">
        <f>'4 kiad2013'!#REF!</f>
        <v>#REF!</v>
      </c>
    </row>
    <row r="94" spans="1:14" s="182" customFormat="1" ht="12.75" customHeight="1" hidden="1">
      <c r="A94" s="112"/>
      <c r="B94" s="27" t="s">
        <v>18</v>
      </c>
      <c r="C94" s="185" t="e">
        <f aca="true" t="shared" si="22" ref="C94:N94">IF(C93&gt;0,C92/C93,0)</f>
        <v>#REF!</v>
      </c>
      <c r="D94" s="186" t="e">
        <f t="shared" si="22"/>
        <v>#REF!</v>
      </c>
      <c r="E94" s="187" t="e">
        <f t="shared" si="22"/>
        <v>#REF!</v>
      </c>
      <c r="F94" s="137" t="e">
        <f t="shared" si="22"/>
        <v>#REF!</v>
      </c>
      <c r="G94" s="128" t="e">
        <f t="shared" si="22"/>
        <v>#REF!</v>
      </c>
      <c r="H94" s="127" t="e">
        <f t="shared" si="22"/>
        <v>#REF!</v>
      </c>
      <c r="I94" s="129" t="e">
        <f t="shared" si="22"/>
        <v>#REF!</v>
      </c>
      <c r="J94" s="124" t="e">
        <f t="shared" si="22"/>
        <v>#REF!</v>
      </c>
      <c r="K94" s="127" t="e">
        <f t="shared" si="22"/>
        <v>#REF!</v>
      </c>
      <c r="L94" s="127" t="e">
        <f t="shared" si="22"/>
        <v>#REF!</v>
      </c>
      <c r="M94" s="127" t="e">
        <f t="shared" si="22"/>
        <v>#REF!</v>
      </c>
      <c r="N94" s="129" t="e">
        <f t="shared" si="22"/>
        <v>#REF!</v>
      </c>
    </row>
    <row r="95" spans="1:14" s="110" customFormat="1" ht="21" customHeight="1">
      <c r="A95" s="498" t="s">
        <v>42</v>
      </c>
      <c r="B95" s="498"/>
      <c r="C95" s="498"/>
      <c r="D95" s="498"/>
      <c r="E95" s="498"/>
      <c r="F95" s="498"/>
      <c r="G95" s="498"/>
      <c r="H95" s="498"/>
      <c r="I95" s="498"/>
      <c r="J95" s="498"/>
      <c r="K95" s="498"/>
      <c r="L95" s="498"/>
      <c r="M95" s="498"/>
      <c r="N95" s="498"/>
    </row>
    <row r="96" spans="1:14" s="110" customFormat="1" ht="18" customHeight="1">
      <c r="A96" s="112"/>
      <c r="B96" s="500" t="s">
        <v>43</v>
      </c>
      <c r="C96" s="500"/>
      <c r="D96" s="500"/>
      <c r="E96" s="500"/>
      <c r="F96" s="500"/>
      <c r="G96" s="500"/>
      <c r="H96" s="500"/>
      <c r="I96" s="500"/>
      <c r="J96" s="500"/>
      <c r="K96" s="500"/>
      <c r="L96" s="500"/>
      <c r="M96" s="500"/>
      <c r="N96" s="500"/>
    </row>
    <row r="97" spans="1:14" s="110" customFormat="1" ht="18" customHeight="1">
      <c r="A97" s="112"/>
      <c r="B97" s="17" t="s">
        <v>16</v>
      </c>
      <c r="C97" s="113" t="e">
        <f>'4 kiad2013'!#REF!</f>
        <v>#REF!</v>
      </c>
      <c r="D97" s="114" t="e">
        <f>'4 kiad2013'!#REF!</f>
        <v>#REF!</v>
      </c>
      <c r="E97" s="115" t="e">
        <f>'4 kiad2013'!#REF!</f>
        <v>#REF!</v>
      </c>
      <c r="F97" s="116" t="e">
        <f>'4 kiad2013'!#REF!</f>
        <v>#REF!</v>
      </c>
      <c r="G97" s="114" t="e">
        <f>'4 kiad2013'!#REF!</f>
        <v>#REF!</v>
      </c>
      <c r="H97" s="114" t="e">
        <f>'4 kiad2013'!#REF!</f>
        <v>#REF!</v>
      </c>
      <c r="I97" s="115" t="e">
        <f>'4 kiad2013'!#REF!</f>
        <v>#REF!</v>
      </c>
      <c r="J97" s="117" t="e">
        <f>'4 kiad2013'!#REF!</f>
        <v>#REF!</v>
      </c>
      <c r="K97" s="118" t="e">
        <f>'4 kiad2013'!#REF!</f>
        <v>#REF!</v>
      </c>
      <c r="L97" s="118" t="e">
        <f>'4 kiad2013'!#REF!</f>
        <v>#REF!</v>
      </c>
      <c r="M97" s="118" t="e">
        <f>'4 kiad2013'!#REF!</f>
        <v>#REF!</v>
      </c>
      <c r="N97" s="119" t="e">
        <f>'4 kiad2013'!#REF!</f>
        <v>#REF!</v>
      </c>
    </row>
    <row r="98" spans="1:14" s="110" customFormat="1" ht="12.75" customHeight="1" hidden="1">
      <c r="A98" s="112"/>
      <c r="B98" s="22" t="s">
        <v>17</v>
      </c>
      <c r="C98" s="113" t="e">
        <f>'4 kiad2013'!#REF!</f>
        <v>#REF!</v>
      </c>
      <c r="D98" s="114" t="e">
        <f>'4 kiad2013'!#REF!</f>
        <v>#REF!</v>
      </c>
      <c r="E98" s="115" t="e">
        <f>'4 kiad2013'!#REF!</f>
        <v>#REF!</v>
      </c>
      <c r="F98" s="120" t="e">
        <f>'4 kiad2013'!#REF!</f>
        <v>#REF!</v>
      </c>
      <c r="G98" s="114" t="e">
        <f>'4 kiad2013'!#REF!</f>
        <v>#REF!</v>
      </c>
      <c r="H98" s="114" t="e">
        <f>'4 kiad2013'!#REF!</f>
        <v>#REF!</v>
      </c>
      <c r="I98" s="115" t="e">
        <f>'4 kiad2013'!#REF!</f>
        <v>#REF!</v>
      </c>
      <c r="J98" s="121" t="e">
        <f>'4 kiad2013'!#REF!</f>
        <v>#REF!</v>
      </c>
      <c r="K98" s="114" t="e">
        <f>'4 kiad2013'!#REF!</f>
        <v>#REF!</v>
      </c>
      <c r="L98" s="114" t="e">
        <f>'4 kiad2013'!#REF!</f>
        <v>#REF!</v>
      </c>
      <c r="M98" s="114" t="e">
        <f>'4 kiad2013'!#REF!</f>
        <v>#REF!</v>
      </c>
      <c r="N98" s="122" t="e">
        <f>'4 kiad2013'!#REF!</f>
        <v>#REF!</v>
      </c>
    </row>
    <row r="99" spans="1:14" s="110" customFormat="1" ht="12.75" customHeight="1" hidden="1">
      <c r="A99" s="172"/>
      <c r="B99" s="27" t="s">
        <v>18</v>
      </c>
      <c r="C99" s="123" t="e">
        <f aca="true" t="shared" si="23" ref="C99:N99">IF(C98&gt;0,C97/C98,0)</f>
        <v>#REF!</v>
      </c>
      <c r="D99" s="124" t="e">
        <f t="shared" si="23"/>
        <v>#REF!</v>
      </c>
      <c r="E99" s="125" t="e">
        <f t="shared" si="23"/>
        <v>#REF!</v>
      </c>
      <c r="F99" s="137" t="e">
        <f t="shared" si="23"/>
        <v>#REF!</v>
      </c>
      <c r="G99" s="128" t="e">
        <f t="shared" si="23"/>
        <v>#REF!</v>
      </c>
      <c r="H99" s="127" t="e">
        <f t="shared" si="23"/>
        <v>#REF!</v>
      </c>
      <c r="I99" s="129" t="e">
        <f t="shared" si="23"/>
        <v>#REF!</v>
      </c>
      <c r="J99" s="124" t="e">
        <f t="shared" si="23"/>
        <v>#REF!</v>
      </c>
      <c r="K99" s="127" t="e">
        <f t="shared" si="23"/>
        <v>#REF!</v>
      </c>
      <c r="L99" s="127" t="e">
        <f t="shared" si="23"/>
        <v>#REF!</v>
      </c>
      <c r="M99" s="127" t="e">
        <f t="shared" si="23"/>
        <v>#REF!</v>
      </c>
      <c r="N99" s="129" t="e">
        <f t="shared" si="23"/>
        <v>#REF!</v>
      </c>
    </row>
    <row r="100" spans="1:14" s="188" customFormat="1" ht="21" customHeight="1">
      <c r="A100" s="501" t="s">
        <v>44</v>
      </c>
      <c r="B100" s="501"/>
      <c r="C100" s="501"/>
      <c r="D100" s="501"/>
      <c r="E100" s="501"/>
      <c r="F100" s="501"/>
      <c r="G100" s="501"/>
      <c r="H100" s="501"/>
      <c r="I100" s="501"/>
      <c r="J100" s="501"/>
      <c r="K100" s="501"/>
      <c r="L100" s="501"/>
      <c r="M100" s="501"/>
      <c r="N100" s="501"/>
    </row>
    <row r="101" spans="1:14" s="188" customFormat="1" ht="18" customHeight="1">
      <c r="A101" s="189"/>
      <c r="B101" s="497" t="s">
        <v>45</v>
      </c>
      <c r="C101" s="497"/>
      <c r="D101" s="497"/>
      <c r="E101" s="497"/>
      <c r="F101" s="497"/>
      <c r="G101" s="497"/>
      <c r="H101" s="497"/>
      <c r="I101" s="497"/>
      <c r="J101" s="497"/>
      <c r="K101" s="497"/>
      <c r="L101" s="497"/>
      <c r="M101" s="497"/>
      <c r="N101" s="497"/>
    </row>
    <row r="102" spans="1:14" s="188" customFormat="1" ht="18" customHeight="1">
      <c r="A102" s="190"/>
      <c r="B102" s="17" t="s">
        <v>16</v>
      </c>
      <c r="C102" s="113" t="e">
        <f>'4 kiad2013'!#REF!</f>
        <v>#REF!</v>
      </c>
      <c r="D102" s="114" t="e">
        <f>'4 kiad2013'!#REF!</f>
        <v>#REF!</v>
      </c>
      <c r="E102" s="115" t="e">
        <f>'4 kiad2013'!#REF!</f>
        <v>#REF!</v>
      </c>
      <c r="F102" s="116" t="e">
        <f>'4 kiad2013'!#REF!</f>
        <v>#REF!</v>
      </c>
      <c r="G102" s="114" t="e">
        <f>'4 kiad2013'!#REF!</f>
        <v>#REF!</v>
      </c>
      <c r="H102" s="114" t="e">
        <f>'4 kiad2013'!#REF!</f>
        <v>#REF!</v>
      </c>
      <c r="I102" s="115" t="e">
        <f>'4 kiad2013'!#REF!</f>
        <v>#REF!</v>
      </c>
      <c r="J102" s="117" t="e">
        <f>'4 kiad2013'!#REF!</f>
        <v>#REF!</v>
      </c>
      <c r="K102" s="118" t="e">
        <f>'4 kiad2013'!#REF!</f>
        <v>#REF!</v>
      </c>
      <c r="L102" s="118" t="e">
        <f>'4 kiad2013'!#REF!</f>
        <v>#REF!</v>
      </c>
      <c r="M102" s="118" t="e">
        <f>'4 kiad2013'!#REF!</f>
        <v>#REF!</v>
      </c>
      <c r="N102" s="119" t="e">
        <f>'4 kiad2013'!#REF!</f>
        <v>#REF!</v>
      </c>
    </row>
    <row r="103" spans="1:14" s="188" customFormat="1" ht="12.75" customHeight="1" hidden="1">
      <c r="A103" s="190"/>
      <c r="B103" s="22" t="s">
        <v>17</v>
      </c>
      <c r="C103" s="113" t="e">
        <f>'4 kiad2013'!#REF!</f>
        <v>#REF!</v>
      </c>
      <c r="D103" s="114" t="e">
        <f>'4 kiad2013'!#REF!</f>
        <v>#REF!</v>
      </c>
      <c r="E103" s="115" t="e">
        <f>'4 kiad2013'!#REF!</f>
        <v>#REF!</v>
      </c>
      <c r="F103" s="120" t="e">
        <f>'4 kiad2013'!#REF!</f>
        <v>#REF!</v>
      </c>
      <c r="G103" s="114" t="e">
        <f>'4 kiad2013'!#REF!</f>
        <v>#REF!</v>
      </c>
      <c r="H103" s="114" t="e">
        <f>'4 kiad2013'!#REF!</f>
        <v>#REF!</v>
      </c>
      <c r="I103" s="115" t="e">
        <f>'4 kiad2013'!#REF!</f>
        <v>#REF!</v>
      </c>
      <c r="J103" s="121" t="e">
        <f>'4 kiad2013'!#REF!</f>
        <v>#REF!</v>
      </c>
      <c r="K103" s="114" t="e">
        <f>'4 kiad2013'!#REF!</f>
        <v>#REF!</v>
      </c>
      <c r="L103" s="114" t="e">
        <f>'4 kiad2013'!#REF!</f>
        <v>#REF!</v>
      </c>
      <c r="M103" s="114" t="e">
        <f>'4 kiad2013'!#REF!</f>
        <v>#REF!</v>
      </c>
      <c r="N103" s="122" t="e">
        <f>'4 kiad2013'!#REF!</f>
        <v>#REF!</v>
      </c>
    </row>
    <row r="104" spans="1:14" s="188" customFormat="1" ht="12.75" customHeight="1" hidden="1">
      <c r="A104" s="191"/>
      <c r="B104" s="27" t="s">
        <v>18</v>
      </c>
      <c r="C104" s="123" t="e">
        <f aca="true" t="shared" si="24" ref="C104:N104">IF(C103&gt;0,C102/C103,0)</f>
        <v>#REF!</v>
      </c>
      <c r="D104" s="124" t="e">
        <f t="shared" si="24"/>
        <v>#REF!</v>
      </c>
      <c r="E104" s="125" t="e">
        <f t="shared" si="24"/>
        <v>#REF!</v>
      </c>
      <c r="F104" s="137" t="e">
        <f t="shared" si="24"/>
        <v>#REF!</v>
      </c>
      <c r="G104" s="128" t="e">
        <f t="shared" si="24"/>
        <v>#REF!</v>
      </c>
      <c r="H104" s="127" t="e">
        <f t="shared" si="24"/>
        <v>#REF!</v>
      </c>
      <c r="I104" s="129" t="e">
        <f t="shared" si="24"/>
        <v>#REF!</v>
      </c>
      <c r="J104" s="124" t="e">
        <f t="shared" si="24"/>
        <v>#REF!</v>
      </c>
      <c r="K104" s="127" t="e">
        <f t="shared" si="24"/>
        <v>#REF!</v>
      </c>
      <c r="L104" s="127" t="e">
        <f t="shared" si="24"/>
        <v>#REF!</v>
      </c>
      <c r="M104" s="127" t="e">
        <f t="shared" si="24"/>
        <v>#REF!</v>
      </c>
      <c r="N104" s="129" t="e">
        <f t="shared" si="24"/>
        <v>#REF!</v>
      </c>
    </row>
    <row r="105" spans="1:14" s="110" customFormat="1" ht="21" customHeight="1">
      <c r="A105" s="498" t="s">
        <v>46</v>
      </c>
      <c r="B105" s="498"/>
      <c r="C105" s="498"/>
      <c r="D105" s="498"/>
      <c r="E105" s="498"/>
      <c r="F105" s="498"/>
      <c r="G105" s="498"/>
      <c r="H105" s="498"/>
      <c r="I105" s="498"/>
      <c r="J105" s="498"/>
      <c r="K105" s="498"/>
      <c r="L105" s="498"/>
      <c r="M105" s="498"/>
      <c r="N105" s="498"/>
    </row>
    <row r="106" spans="1:14" s="110" customFormat="1" ht="17.25" customHeight="1">
      <c r="A106" s="112"/>
      <c r="B106" s="499" t="s">
        <v>47</v>
      </c>
      <c r="C106" s="499"/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</row>
    <row r="107" spans="1:14" s="110" customFormat="1" ht="17.25" customHeight="1">
      <c r="A107" s="112"/>
      <c r="B107" s="17" t="s">
        <v>16</v>
      </c>
      <c r="C107" s="113" t="e">
        <f>'4 kiad2013'!#REF!</f>
        <v>#REF!</v>
      </c>
      <c r="D107" s="114" t="e">
        <f>'4 kiad2013'!#REF!</f>
        <v>#REF!</v>
      </c>
      <c r="E107" s="115" t="e">
        <f>'4 kiad2013'!#REF!</f>
        <v>#REF!</v>
      </c>
      <c r="F107" s="116" t="e">
        <f>'4 kiad2013'!#REF!</f>
        <v>#REF!</v>
      </c>
      <c r="G107" s="114" t="e">
        <f>'4 kiad2013'!#REF!</f>
        <v>#REF!</v>
      </c>
      <c r="H107" s="114" t="e">
        <f>'4 kiad2013'!#REF!</f>
        <v>#REF!</v>
      </c>
      <c r="I107" s="115" t="e">
        <f>'4 kiad2013'!#REF!</f>
        <v>#REF!</v>
      </c>
      <c r="J107" s="117" t="e">
        <f>'4 kiad2013'!#REF!</f>
        <v>#REF!</v>
      </c>
      <c r="K107" s="118" t="e">
        <f>'4 kiad2013'!#REF!</f>
        <v>#REF!</v>
      </c>
      <c r="L107" s="118" t="e">
        <f>'4 kiad2013'!#REF!</f>
        <v>#REF!</v>
      </c>
      <c r="M107" s="118" t="e">
        <f>'4 kiad2013'!#REF!</f>
        <v>#REF!</v>
      </c>
      <c r="N107" s="119" t="e">
        <f>'4 kiad2013'!#REF!</f>
        <v>#REF!</v>
      </c>
    </row>
    <row r="108" spans="1:14" s="110" customFormat="1" ht="12.75" customHeight="1" hidden="1">
      <c r="A108" s="112"/>
      <c r="B108" s="22" t="s">
        <v>17</v>
      </c>
      <c r="C108" s="113" t="e">
        <f>'4 kiad2013'!#REF!</f>
        <v>#REF!</v>
      </c>
      <c r="D108" s="114" t="e">
        <f>'4 kiad2013'!#REF!</f>
        <v>#REF!</v>
      </c>
      <c r="E108" s="115" t="e">
        <f>'4 kiad2013'!#REF!</f>
        <v>#REF!</v>
      </c>
      <c r="F108" s="120" t="e">
        <f>'4 kiad2013'!#REF!</f>
        <v>#REF!</v>
      </c>
      <c r="G108" s="114" t="e">
        <f>'4 kiad2013'!#REF!</f>
        <v>#REF!</v>
      </c>
      <c r="H108" s="114" t="e">
        <f>'4 kiad2013'!#REF!</f>
        <v>#REF!</v>
      </c>
      <c r="I108" s="115" t="e">
        <f>'4 kiad2013'!#REF!</f>
        <v>#REF!</v>
      </c>
      <c r="J108" s="121" t="e">
        <f>'4 kiad2013'!#REF!</f>
        <v>#REF!</v>
      </c>
      <c r="K108" s="114" t="e">
        <f>'4 kiad2013'!#REF!</f>
        <v>#REF!</v>
      </c>
      <c r="L108" s="114" t="e">
        <f>'4 kiad2013'!#REF!</f>
        <v>#REF!</v>
      </c>
      <c r="M108" s="114" t="e">
        <f>'4 kiad2013'!#REF!</f>
        <v>#REF!</v>
      </c>
      <c r="N108" s="122" t="e">
        <f>'4 kiad2013'!#REF!</f>
        <v>#REF!</v>
      </c>
    </row>
    <row r="109" spans="1:14" s="110" customFormat="1" ht="12.75" customHeight="1" hidden="1">
      <c r="A109" s="112"/>
      <c r="B109" s="27" t="s">
        <v>18</v>
      </c>
      <c r="C109" s="123" t="e">
        <f aca="true" t="shared" si="25" ref="C109:N109">IF(C108&gt;0,C107/C108,0)</f>
        <v>#REF!</v>
      </c>
      <c r="D109" s="124" t="e">
        <f t="shared" si="25"/>
        <v>#REF!</v>
      </c>
      <c r="E109" s="125" t="e">
        <f t="shared" si="25"/>
        <v>#REF!</v>
      </c>
      <c r="F109" s="137" t="e">
        <f t="shared" si="25"/>
        <v>#REF!</v>
      </c>
      <c r="G109" s="128" t="e">
        <f t="shared" si="25"/>
        <v>#REF!</v>
      </c>
      <c r="H109" s="127" t="e">
        <f t="shared" si="25"/>
        <v>#REF!</v>
      </c>
      <c r="I109" s="129" t="e">
        <f t="shared" si="25"/>
        <v>#REF!</v>
      </c>
      <c r="J109" s="124" t="e">
        <f t="shared" si="25"/>
        <v>#REF!</v>
      </c>
      <c r="K109" s="127" t="e">
        <f t="shared" si="25"/>
        <v>#REF!</v>
      </c>
      <c r="L109" s="127" t="e">
        <f t="shared" si="25"/>
        <v>#REF!</v>
      </c>
      <c r="M109" s="127" t="e">
        <f t="shared" si="25"/>
        <v>#REF!</v>
      </c>
      <c r="N109" s="129" t="e">
        <f t="shared" si="25"/>
        <v>#REF!</v>
      </c>
    </row>
    <row r="110" spans="1:14" s="110" customFormat="1" ht="17.25" customHeight="1">
      <c r="A110" s="112"/>
      <c r="B110" s="478" t="s">
        <v>48</v>
      </c>
      <c r="C110" s="478"/>
      <c r="D110" s="478"/>
      <c r="E110" s="478"/>
      <c r="F110" s="478"/>
      <c r="G110" s="478"/>
      <c r="H110" s="478"/>
      <c r="I110" s="478"/>
      <c r="J110" s="478"/>
      <c r="K110" s="478"/>
      <c r="L110" s="478"/>
      <c r="M110" s="478"/>
      <c r="N110" s="478"/>
    </row>
    <row r="111" spans="1:14" s="110" customFormat="1" ht="17.25" customHeight="1">
      <c r="A111" s="112"/>
      <c r="B111" s="17" t="s">
        <v>16</v>
      </c>
      <c r="C111" s="113" t="e">
        <f>'4 kiad2013'!#REF!</f>
        <v>#REF!</v>
      </c>
      <c r="D111" s="114" t="e">
        <f>'4 kiad2013'!#REF!</f>
        <v>#REF!</v>
      </c>
      <c r="E111" s="115" t="e">
        <f>'4 kiad2013'!#REF!</f>
        <v>#REF!</v>
      </c>
      <c r="F111" s="116" t="e">
        <f>'4 kiad2013'!#REF!</f>
        <v>#REF!</v>
      </c>
      <c r="G111" s="114" t="e">
        <f>'4 kiad2013'!#REF!</f>
        <v>#REF!</v>
      </c>
      <c r="H111" s="114" t="e">
        <f>'4 kiad2013'!#REF!</f>
        <v>#REF!</v>
      </c>
      <c r="I111" s="115" t="e">
        <f>'4 kiad2013'!#REF!</f>
        <v>#REF!</v>
      </c>
      <c r="J111" s="117" t="e">
        <f>'4 kiad2013'!#REF!</f>
        <v>#REF!</v>
      </c>
      <c r="K111" s="118" t="e">
        <f>'4 kiad2013'!#REF!</f>
        <v>#REF!</v>
      </c>
      <c r="L111" s="118" t="e">
        <f>'4 kiad2013'!#REF!</f>
        <v>#REF!</v>
      </c>
      <c r="M111" s="118" t="e">
        <f>'4 kiad2013'!#REF!</f>
        <v>#REF!</v>
      </c>
      <c r="N111" s="119" t="e">
        <f>'4 kiad2013'!#REF!</f>
        <v>#REF!</v>
      </c>
    </row>
    <row r="112" spans="1:14" s="110" customFormat="1" ht="12.75" customHeight="1" hidden="1">
      <c r="A112" s="112"/>
      <c r="B112" s="22" t="s">
        <v>17</v>
      </c>
      <c r="C112" s="113" t="e">
        <f>'4 kiad2013'!#REF!</f>
        <v>#REF!</v>
      </c>
      <c r="D112" s="114" t="e">
        <f>'4 kiad2013'!#REF!</f>
        <v>#REF!</v>
      </c>
      <c r="E112" s="115" t="e">
        <f>'4 kiad2013'!#REF!</f>
        <v>#REF!</v>
      </c>
      <c r="F112" s="120" t="e">
        <f>'4 kiad2013'!#REF!</f>
        <v>#REF!</v>
      </c>
      <c r="G112" s="114" t="e">
        <f>'4 kiad2013'!#REF!</f>
        <v>#REF!</v>
      </c>
      <c r="H112" s="114" t="e">
        <f>'4 kiad2013'!#REF!</f>
        <v>#REF!</v>
      </c>
      <c r="I112" s="115" t="e">
        <f>'4 kiad2013'!#REF!</f>
        <v>#REF!</v>
      </c>
      <c r="J112" s="121" t="e">
        <f>'4 kiad2013'!#REF!</f>
        <v>#REF!</v>
      </c>
      <c r="K112" s="114" t="e">
        <f>'4 kiad2013'!#REF!</f>
        <v>#REF!</v>
      </c>
      <c r="L112" s="114" t="e">
        <f>'4 kiad2013'!#REF!</f>
        <v>#REF!</v>
      </c>
      <c r="M112" s="114" t="e">
        <f>'4 kiad2013'!#REF!</f>
        <v>#REF!</v>
      </c>
      <c r="N112" s="122" t="e">
        <f>'4 kiad2013'!#REF!</f>
        <v>#REF!</v>
      </c>
    </row>
    <row r="113" spans="1:14" s="110" customFormat="1" ht="12.75" customHeight="1" hidden="1">
      <c r="A113" s="112"/>
      <c r="B113" s="27" t="s">
        <v>18</v>
      </c>
      <c r="C113" s="123" t="e">
        <f aca="true" t="shared" si="26" ref="C113:N113">IF(C112&gt;0,C111/C112,0)</f>
        <v>#REF!</v>
      </c>
      <c r="D113" s="124" t="e">
        <f t="shared" si="26"/>
        <v>#REF!</v>
      </c>
      <c r="E113" s="125" t="e">
        <f t="shared" si="26"/>
        <v>#REF!</v>
      </c>
      <c r="F113" s="137" t="e">
        <f t="shared" si="26"/>
        <v>#REF!</v>
      </c>
      <c r="G113" s="128" t="e">
        <f t="shared" si="26"/>
        <v>#REF!</v>
      </c>
      <c r="H113" s="127" t="e">
        <f t="shared" si="26"/>
        <v>#REF!</v>
      </c>
      <c r="I113" s="125" t="e">
        <f t="shared" si="26"/>
        <v>#REF!</v>
      </c>
      <c r="J113" s="128" t="e">
        <f t="shared" si="26"/>
        <v>#REF!</v>
      </c>
      <c r="K113" s="127" t="e">
        <f t="shared" si="26"/>
        <v>#REF!</v>
      </c>
      <c r="L113" s="127" t="e">
        <f t="shared" si="26"/>
        <v>#REF!</v>
      </c>
      <c r="M113" s="127" t="e">
        <f t="shared" si="26"/>
        <v>#REF!</v>
      </c>
      <c r="N113" s="129" t="e">
        <f t="shared" si="26"/>
        <v>#REF!</v>
      </c>
    </row>
    <row r="114" spans="1:14" s="110" customFormat="1" ht="18" customHeight="1">
      <c r="A114" s="112"/>
      <c r="B114" s="495" t="s">
        <v>49</v>
      </c>
      <c r="C114" s="495"/>
      <c r="D114" s="495"/>
      <c r="E114" s="495"/>
      <c r="F114" s="495"/>
      <c r="G114" s="495"/>
      <c r="H114" s="495"/>
      <c r="I114" s="495"/>
      <c r="J114" s="495"/>
      <c r="K114" s="495"/>
      <c r="L114" s="495"/>
      <c r="M114" s="495"/>
      <c r="N114" s="495"/>
    </row>
    <row r="115" spans="1:14" s="110" customFormat="1" ht="18" customHeight="1">
      <c r="A115" s="112"/>
      <c r="B115" s="38" t="s">
        <v>16</v>
      </c>
      <c r="C115" s="139" t="e">
        <f>'4 kiad2013'!#REF!</f>
        <v>#REF!</v>
      </c>
      <c r="D115" s="140" t="e">
        <f>'4 kiad2013'!#REF!</f>
        <v>#REF!</v>
      </c>
      <c r="E115" s="141" t="e">
        <f>'4 kiad2013'!#REF!</f>
        <v>#REF!</v>
      </c>
      <c r="F115" s="142" t="e">
        <f>'4 kiad2013'!#REF!</f>
        <v>#REF!</v>
      </c>
      <c r="G115" s="140" t="e">
        <f>'4 kiad2013'!#REF!</f>
        <v>#REF!</v>
      </c>
      <c r="H115" s="140" t="e">
        <f>'4 kiad2013'!#REF!</f>
        <v>#REF!</v>
      </c>
      <c r="I115" s="143" t="e">
        <f>'4 kiad2013'!#REF!</f>
        <v>#REF!</v>
      </c>
      <c r="J115" s="166" t="e">
        <f>'4 kiad2013'!#REF!</f>
        <v>#REF!</v>
      </c>
      <c r="K115" s="140" t="e">
        <f>'4 kiad2013'!#REF!</f>
        <v>#REF!</v>
      </c>
      <c r="L115" s="140" t="e">
        <f>'4 kiad2013'!#REF!</f>
        <v>#REF!</v>
      </c>
      <c r="M115" s="140" t="e">
        <f>'4 kiad2013'!#REF!</f>
        <v>#REF!</v>
      </c>
      <c r="N115" s="143" t="e">
        <f>'4 kiad2013'!#REF!</f>
        <v>#REF!</v>
      </c>
    </row>
    <row r="116" spans="1:14" s="110" customFormat="1" ht="12.75" customHeight="1" hidden="1">
      <c r="A116" s="112"/>
      <c r="B116" s="43" t="s">
        <v>17</v>
      </c>
      <c r="C116" s="113" t="e">
        <f>'4 kiad2013'!#REF!</f>
        <v>#REF!</v>
      </c>
      <c r="D116" s="114" t="e">
        <f>'4 kiad2013'!#REF!</f>
        <v>#REF!</v>
      </c>
      <c r="E116" s="115" t="e">
        <f>'4 kiad2013'!#REF!</f>
        <v>#REF!</v>
      </c>
      <c r="F116" s="120" t="e">
        <f>'4 kiad2013'!#REF!</f>
        <v>#REF!</v>
      </c>
      <c r="G116" s="114" t="e">
        <f>'4 kiad2013'!#REF!</f>
        <v>#REF!</v>
      </c>
      <c r="H116" s="114" t="e">
        <f>'4 kiad2013'!#REF!</f>
        <v>#REF!</v>
      </c>
      <c r="I116" s="115" t="e">
        <f>'4 kiad2013'!#REF!</f>
        <v>#REF!</v>
      </c>
      <c r="J116" s="121" t="e">
        <f>'4 kiad2013'!#REF!</f>
        <v>#REF!</v>
      </c>
      <c r="K116" s="114" t="e">
        <f>'4 kiad2013'!#REF!</f>
        <v>#REF!</v>
      </c>
      <c r="L116" s="114" t="e">
        <f>'4 kiad2013'!#REF!</f>
        <v>#REF!</v>
      </c>
      <c r="M116" s="114" t="e">
        <f>'4 kiad2013'!#REF!</f>
        <v>#REF!</v>
      </c>
      <c r="N116" s="122" t="e">
        <f>'4 kiad2013'!#REF!</f>
        <v>#REF!</v>
      </c>
    </row>
    <row r="117" spans="1:14" s="110" customFormat="1" ht="12.75" customHeight="1" hidden="1">
      <c r="A117" s="144"/>
      <c r="B117" s="27" t="s">
        <v>18</v>
      </c>
      <c r="C117" s="123" t="e">
        <f aca="true" t="shared" si="27" ref="C117:N117">IF(C116&gt;0,C115/C116,0)</f>
        <v>#REF!</v>
      </c>
      <c r="D117" s="124" t="e">
        <f t="shared" si="27"/>
        <v>#REF!</v>
      </c>
      <c r="E117" s="125" t="e">
        <f t="shared" si="27"/>
        <v>#REF!</v>
      </c>
      <c r="F117" s="126" t="e">
        <f t="shared" si="27"/>
        <v>#REF!</v>
      </c>
      <c r="G117" s="128" t="e">
        <f t="shared" si="27"/>
        <v>#REF!</v>
      </c>
      <c r="H117" s="127" t="e">
        <f t="shared" si="27"/>
        <v>#REF!</v>
      </c>
      <c r="I117" s="129" t="e">
        <f t="shared" si="27"/>
        <v>#REF!</v>
      </c>
      <c r="J117" s="124" t="e">
        <f t="shared" si="27"/>
        <v>#REF!</v>
      </c>
      <c r="K117" s="127" t="e">
        <f t="shared" si="27"/>
        <v>#REF!</v>
      </c>
      <c r="L117" s="127" t="e">
        <f t="shared" si="27"/>
        <v>#REF!</v>
      </c>
      <c r="M117" s="127" t="e">
        <f t="shared" si="27"/>
        <v>#REF!</v>
      </c>
      <c r="N117" s="129" t="e">
        <f t="shared" si="27"/>
        <v>#REF!</v>
      </c>
    </row>
    <row r="118" spans="1:14" s="110" customFormat="1" ht="12" customHeight="1">
      <c r="A118" s="161"/>
      <c r="B118" s="162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4"/>
    </row>
    <row r="119" spans="1:14" s="110" customFormat="1" ht="24" customHeight="1">
      <c r="A119" s="487" t="s">
        <v>27</v>
      </c>
      <c r="B119" s="487"/>
      <c r="C119" s="139" t="e">
        <f>D119+E119+G119+H119+I119+J119+K119+L119+M119+N119</f>
        <v>#REF!</v>
      </c>
      <c r="D119" s="151" t="e">
        <f aca="true" t="shared" si="28" ref="D119:N119">D107+D111+D115</f>
        <v>#REF!</v>
      </c>
      <c r="E119" s="153" t="e">
        <f t="shared" si="28"/>
        <v>#REF!</v>
      </c>
      <c r="F119" s="151" t="e">
        <f t="shared" si="28"/>
        <v>#REF!</v>
      </c>
      <c r="G119" s="151" t="e">
        <f t="shared" si="28"/>
        <v>#REF!</v>
      </c>
      <c r="H119" s="152" t="e">
        <f t="shared" si="28"/>
        <v>#REF!</v>
      </c>
      <c r="I119" s="153" t="e">
        <f t="shared" si="28"/>
        <v>#REF!</v>
      </c>
      <c r="J119" s="151" t="e">
        <f t="shared" si="28"/>
        <v>#REF!</v>
      </c>
      <c r="K119" s="152" t="e">
        <f t="shared" si="28"/>
        <v>#REF!</v>
      </c>
      <c r="L119" s="152" t="e">
        <f t="shared" si="28"/>
        <v>#REF!</v>
      </c>
      <c r="M119" s="152" t="e">
        <f t="shared" si="28"/>
        <v>#REF!</v>
      </c>
      <c r="N119" s="153" t="e">
        <f t="shared" si="28"/>
        <v>#REF!</v>
      </c>
    </row>
    <row r="120" spans="1:14" s="110" customFormat="1" ht="12.75" customHeight="1" hidden="1">
      <c r="A120" s="484" t="s">
        <v>28</v>
      </c>
      <c r="B120" s="484"/>
      <c r="C120" s="154" t="e">
        <f>D120+E120+G120+H120+I120+J120+K120+L120+M120+N120</f>
        <v>#REF!</v>
      </c>
      <c r="D120" s="151" t="e">
        <f aca="true" t="shared" si="29" ref="D120:N120">D108+D112+D116</f>
        <v>#REF!</v>
      </c>
      <c r="E120" s="153" t="e">
        <f t="shared" si="29"/>
        <v>#REF!</v>
      </c>
      <c r="F120" s="151" t="e">
        <f t="shared" si="29"/>
        <v>#REF!</v>
      </c>
      <c r="G120" s="151" t="e">
        <f t="shared" si="29"/>
        <v>#REF!</v>
      </c>
      <c r="H120" s="152" t="e">
        <f t="shared" si="29"/>
        <v>#REF!</v>
      </c>
      <c r="I120" s="153" t="e">
        <f t="shared" si="29"/>
        <v>#REF!</v>
      </c>
      <c r="J120" s="151" t="e">
        <f t="shared" si="29"/>
        <v>#REF!</v>
      </c>
      <c r="K120" s="152" t="e">
        <f t="shared" si="29"/>
        <v>#REF!</v>
      </c>
      <c r="L120" s="152" t="e">
        <f t="shared" si="29"/>
        <v>#REF!</v>
      </c>
      <c r="M120" s="152" t="e">
        <f t="shared" si="29"/>
        <v>#REF!</v>
      </c>
      <c r="N120" s="153" t="e">
        <f t="shared" si="29"/>
        <v>#REF!</v>
      </c>
    </row>
    <row r="121" spans="1:14" s="110" customFormat="1" ht="12" customHeight="1">
      <c r="A121" s="161"/>
      <c r="B121" s="162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4"/>
    </row>
    <row r="122" spans="1:14" s="110" customFormat="1" ht="21" customHeight="1">
      <c r="A122" s="474" t="s">
        <v>50</v>
      </c>
      <c r="B122" s="474"/>
      <c r="C122" s="474"/>
      <c r="D122" s="474"/>
      <c r="E122" s="474"/>
      <c r="F122" s="474"/>
      <c r="G122" s="474"/>
      <c r="H122" s="474"/>
      <c r="I122" s="474"/>
      <c r="J122" s="474"/>
      <c r="K122" s="474"/>
      <c r="L122" s="474"/>
      <c r="M122" s="474"/>
      <c r="N122" s="474"/>
    </row>
    <row r="123" spans="1:14" s="110" customFormat="1" ht="18" customHeight="1">
      <c r="A123" s="111"/>
      <c r="B123" s="478" t="s">
        <v>51</v>
      </c>
      <c r="C123" s="478"/>
      <c r="D123" s="478"/>
      <c r="E123" s="478"/>
      <c r="F123" s="478"/>
      <c r="G123" s="478"/>
      <c r="H123" s="478"/>
      <c r="I123" s="478"/>
      <c r="J123" s="478"/>
      <c r="K123" s="478"/>
      <c r="L123" s="478"/>
      <c r="M123" s="478"/>
      <c r="N123" s="478"/>
    </row>
    <row r="124" spans="1:14" s="110" customFormat="1" ht="18" customHeight="1">
      <c r="A124" s="112"/>
      <c r="B124" s="17" t="s">
        <v>16</v>
      </c>
      <c r="C124" s="113" t="e">
        <f>'4 kiad2013'!#REF!</f>
        <v>#REF!</v>
      </c>
      <c r="D124" s="114" t="e">
        <f>'4 kiad2013'!#REF!</f>
        <v>#REF!</v>
      </c>
      <c r="E124" s="115" t="e">
        <f>'4 kiad2013'!#REF!</f>
        <v>#REF!</v>
      </c>
      <c r="F124" s="116" t="e">
        <f>'4 kiad2013'!#REF!</f>
        <v>#REF!</v>
      </c>
      <c r="G124" s="114" t="e">
        <f>'4 kiad2013'!#REF!</f>
        <v>#REF!</v>
      </c>
      <c r="H124" s="114" t="e">
        <f>'4 kiad2013'!#REF!</f>
        <v>#REF!</v>
      </c>
      <c r="I124" s="115" t="e">
        <f>'4 kiad2013'!#REF!</f>
        <v>#REF!</v>
      </c>
      <c r="J124" s="117" t="e">
        <f>'4 kiad2013'!#REF!</f>
        <v>#REF!</v>
      </c>
      <c r="K124" s="118" t="e">
        <f>'4 kiad2013'!#REF!</f>
        <v>#REF!</v>
      </c>
      <c r="L124" s="118" t="e">
        <f>'4 kiad2013'!#REF!</f>
        <v>#REF!</v>
      </c>
      <c r="M124" s="118" t="e">
        <f>'4 kiad2013'!#REF!</f>
        <v>#REF!</v>
      </c>
      <c r="N124" s="119" t="e">
        <f>'4 kiad2013'!#REF!</f>
        <v>#REF!</v>
      </c>
    </row>
    <row r="125" spans="1:14" s="110" customFormat="1" ht="12.75" customHeight="1" hidden="1">
      <c r="A125" s="112"/>
      <c r="B125" s="22" t="s">
        <v>17</v>
      </c>
      <c r="C125" s="113" t="e">
        <f>'4 kiad2013'!#REF!</f>
        <v>#REF!</v>
      </c>
      <c r="D125" s="114" t="e">
        <f>'4 kiad2013'!#REF!</f>
        <v>#REF!</v>
      </c>
      <c r="E125" s="115" t="e">
        <f>'4 kiad2013'!#REF!</f>
        <v>#REF!</v>
      </c>
      <c r="F125" s="120" t="e">
        <f>'4 kiad2013'!#REF!</f>
        <v>#REF!</v>
      </c>
      <c r="G125" s="114" t="e">
        <f>'4 kiad2013'!#REF!</f>
        <v>#REF!</v>
      </c>
      <c r="H125" s="114" t="e">
        <f>'4 kiad2013'!#REF!</f>
        <v>#REF!</v>
      </c>
      <c r="I125" s="115" t="e">
        <f>'4 kiad2013'!#REF!</f>
        <v>#REF!</v>
      </c>
      <c r="J125" s="121" t="e">
        <f>'4 kiad2013'!#REF!</f>
        <v>#REF!</v>
      </c>
      <c r="K125" s="114" t="e">
        <f>'4 kiad2013'!#REF!</f>
        <v>#REF!</v>
      </c>
      <c r="L125" s="114" t="e">
        <f>'4 kiad2013'!#REF!</f>
        <v>#REF!</v>
      </c>
      <c r="M125" s="114" t="e">
        <f>'4 kiad2013'!#REF!</f>
        <v>#REF!</v>
      </c>
      <c r="N125" s="122" t="e">
        <f>'4 kiad2013'!#REF!</f>
        <v>#REF!</v>
      </c>
    </row>
    <row r="126" spans="1:14" s="110" customFormat="1" ht="12.75" customHeight="1" hidden="1">
      <c r="A126" s="112"/>
      <c r="B126" s="27" t="s">
        <v>18</v>
      </c>
      <c r="C126" s="123" t="e">
        <f aca="true" t="shared" si="30" ref="C126:N126">IF(C125&gt;0,C124/C125,0)</f>
        <v>#REF!</v>
      </c>
      <c r="D126" s="124" t="e">
        <f t="shared" si="30"/>
        <v>#REF!</v>
      </c>
      <c r="E126" s="125" t="e">
        <f t="shared" si="30"/>
        <v>#REF!</v>
      </c>
      <c r="F126" s="137" t="e">
        <f t="shared" si="30"/>
        <v>#REF!</v>
      </c>
      <c r="G126" s="128" t="e">
        <f t="shared" si="30"/>
        <v>#REF!</v>
      </c>
      <c r="H126" s="127" t="e">
        <f t="shared" si="30"/>
        <v>#REF!</v>
      </c>
      <c r="I126" s="129" t="e">
        <f t="shared" si="30"/>
        <v>#REF!</v>
      </c>
      <c r="J126" s="124" t="e">
        <f t="shared" si="30"/>
        <v>#REF!</v>
      </c>
      <c r="K126" s="127" t="e">
        <f t="shared" si="30"/>
        <v>#REF!</v>
      </c>
      <c r="L126" s="127" t="e">
        <f t="shared" si="30"/>
        <v>#REF!</v>
      </c>
      <c r="M126" s="127" t="e">
        <f t="shared" si="30"/>
        <v>#REF!</v>
      </c>
      <c r="N126" s="129" t="e">
        <f t="shared" si="30"/>
        <v>#REF!</v>
      </c>
    </row>
    <row r="127" spans="1:14" s="110" customFormat="1" ht="18" customHeight="1">
      <c r="A127" s="112"/>
      <c r="B127" s="496" t="s">
        <v>52</v>
      </c>
      <c r="C127" s="496"/>
      <c r="D127" s="496"/>
      <c r="E127" s="496"/>
      <c r="F127" s="496"/>
      <c r="G127" s="496"/>
      <c r="H127" s="496"/>
      <c r="I127" s="496"/>
      <c r="J127" s="496"/>
      <c r="K127" s="496"/>
      <c r="L127" s="496"/>
      <c r="M127" s="496"/>
      <c r="N127" s="496"/>
    </row>
    <row r="128" spans="1:14" s="110" customFormat="1" ht="18" customHeight="1">
      <c r="A128" s="112"/>
      <c r="B128" s="17" t="s">
        <v>16</v>
      </c>
      <c r="C128" s="113" t="e">
        <f>'4 kiad2013'!#REF!</f>
        <v>#REF!</v>
      </c>
      <c r="D128" s="114" t="e">
        <f>'4 kiad2013'!#REF!</f>
        <v>#REF!</v>
      </c>
      <c r="E128" s="115" t="e">
        <f>'4 kiad2013'!#REF!</f>
        <v>#REF!</v>
      </c>
      <c r="F128" s="116" t="e">
        <f>'4 kiad2013'!#REF!</f>
        <v>#REF!</v>
      </c>
      <c r="G128" s="114" t="e">
        <f>'4 kiad2013'!#REF!</f>
        <v>#REF!</v>
      </c>
      <c r="H128" s="114" t="e">
        <f>'4 kiad2013'!#REF!</f>
        <v>#REF!</v>
      </c>
      <c r="I128" s="115" t="e">
        <f>'4 kiad2013'!#REF!</f>
        <v>#REF!</v>
      </c>
      <c r="J128" s="117" t="e">
        <f>'4 kiad2013'!#REF!</f>
        <v>#REF!</v>
      </c>
      <c r="K128" s="118" t="e">
        <f>'4 kiad2013'!#REF!</f>
        <v>#REF!</v>
      </c>
      <c r="L128" s="118" t="e">
        <f>'4 kiad2013'!#REF!</f>
        <v>#REF!</v>
      </c>
      <c r="M128" s="118" t="e">
        <f>'4 kiad2013'!#REF!</f>
        <v>#REF!</v>
      </c>
      <c r="N128" s="119" t="e">
        <f>'4 kiad2013'!#REF!</f>
        <v>#REF!</v>
      </c>
    </row>
    <row r="129" spans="1:14" s="110" customFormat="1" ht="12.75" customHeight="1" hidden="1">
      <c r="A129" s="112"/>
      <c r="B129" s="22" t="s">
        <v>17</v>
      </c>
      <c r="C129" s="113" t="e">
        <f>'4 kiad2013'!#REF!</f>
        <v>#REF!</v>
      </c>
      <c r="D129" s="114" t="e">
        <f>'4 kiad2013'!#REF!</f>
        <v>#REF!</v>
      </c>
      <c r="E129" s="115" t="e">
        <f>'4 kiad2013'!#REF!</f>
        <v>#REF!</v>
      </c>
      <c r="F129" s="120" t="e">
        <f>'4 kiad2013'!#REF!</f>
        <v>#REF!</v>
      </c>
      <c r="G129" s="114" t="e">
        <f>'4 kiad2013'!#REF!</f>
        <v>#REF!</v>
      </c>
      <c r="H129" s="114" t="e">
        <f>'4 kiad2013'!#REF!</f>
        <v>#REF!</v>
      </c>
      <c r="I129" s="115" t="e">
        <f>'4 kiad2013'!#REF!</f>
        <v>#REF!</v>
      </c>
      <c r="J129" s="121" t="e">
        <f>'4 kiad2013'!#REF!</f>
        <v>#REF!</v>
      </c>
      <c r="K129" s="114" t="e">
        <f>'4 kiad2013'!#REF!</f>
        <v>#REF!</v>
      </c>
      <c r="L129" s="114" t="e">
        <f>'4 kiad2013'!#REF!</f>
        <v>#REF!</v>
      </c>
      <c r="M129" s="114" t="e">
        <f>'4 kiad2013'!#REF!</f>
        <v>#REF!</v>
      </c>
      <c r="N129" s="122" t="e">
        <f>'4 kiad2013'!#REF!</f>
        <v>#REF!</v>
      </c>
    </row>
    <row r="130" spans="1:14" s="110" customFormat="1" ht="12.75" customHeight="1" hidden="1">
      <c r="A130" s="112"/>
      <c r="B130" s="27" t="s">
        <v>18</v>
      </c>
      <c r="C130" s="123" t="e">
        <f aca="true" t="shared" si="31" ref="C130:N130">IF(C129&gt;0,C128/C129,0)</f>
        <v>#REF!</v>
      </c>
      <c r="D130" s="124" t="e">
        <f t="shared" si="31"/>
        <v>#REF!</v>
      </c>
      <c r="E130" s="125" t="e">
        <f t="shared" si="31"/>
        <v>#REF!</v>
      </c>
      <c r="F130" s="137" t="e">
        <f t="shared" si="31"/>
        <v>#REF!</v>
      </c>
      <c r="G130" s="128" t="e">
        <f t="shared" si="31"/>
        <v>#REF!</v>
      </c>
      <c r="H130" s="127" t="e">
        <f t="shared" si="31"/>
        <v>#REF!</v>
      </c>
      <c r="I130" s="129" t="e">
        <f t="shared" si="31"/>
        <v>#REF!</v>
      </c>
      <c r="J130" s="124" t="e">
        <f t="shared" si="31"/>
        <v>#REF!</v>
      </c>
      <c r="K130" s="127" t="e">
        <f t="shared" si="31"/>
        <v>#REF!</v>
      </c>
      <c r="L130" s="127" t="e">
        <f t="shared" si="31"/>
        <v>#REF!</v>
      </c>
      <c r="M130" s="127" t="e">
        <f t="shared" si="31"/>
        <v>#REF!</v>
      </c>
      <c r="N130" s="129" t="e">
        <f t="shared" si="31"/>
        <v>#REF!</v>
      </c>
    </row>
    <row r="131" spans="1:14" s="110" customFormat="1" ht="18" customHeight="1">
      <c r="A131" s="112"/>
      <c r="B131" s="478" t="s">
        <v>53</v>
      </c>
      <c r="C131" s="478"/>
      <c r="D131" s="478"/>
      <c r="E131" s="478"/>
      <c r="F131" s="478"/>
      <c r="G131" s="478"/>
      <c r="H131" s="478"/>
      <c r="I131" s="478"/>
      <c r="J131" s="478"/>
      <c r="K131" s="478"/>
      <c r="L131" s="478"/>
      <c r="M131" s="478"/>
      <c r="N131" s="478"/>
    </row>
    <row r="132" spans="1:14" s="110" customFormat="1" ht="18" customHeight="1">
      <c r="A132" s="112"/>
      <c r="B132" s="17" t="s">
        <v>16</v>
      </c>
      <c r="C132" s="113" t="e">
        <f>'4 kiad2013'!#REF!</f>
        <v>#REF!</v>
      </c>
      <c r="D132" s="114" t="e">
        <f>'4 kiad2013'!#REF!</f>
        <v>#REF!</v>
      </c>
      <c r="E132" s="115" t="e">
        <f>'4 kiad2013'!#REF!</f>
        <v>#REF!</v>
      </c>
      <c r="F132" s="116" t="e">
        <f>'4 kiad2013'!#REF!</f>
        <v>#REF!</v>
      </c>
      <c r="G132" s="114" t="e">
        <f>'4 kiad2013'!#REF!</f>
        <v>#REF!</v>
      </c>
      <c r="H132" s="114" t="e">
        <f>'4 kiad2013'!#REF!</f>
        <v>#REF!</v>
      </c>
      <c r="I132" s="115" t="e">
        <f>'4 kiad2013'!#REF!</f>
        <v>#REF!</v>
      </c>
      <c r="J132" s="117" t="e">
        <f>'4 kiad2013'!#REF!</f>
        <v>#REF!</v>
      </c>
      <c r="K132" s="118" t="e">
        <f>'4 kiad2013'!#REF!</f>
        <v>#REF!</v>
      </c>
      <c r="L132" s="118" t="e">
        <f>'4 kiad2013'!#REF!</f>
        <v>#REF!</v>
      </c>
      <c r="M132" s="118" t="e">
        <f>'4 kiad2013'!#REF!</f>
        <v>#REF!</v>
      </c>
      <c r="N132" s="119" t="e">
        <f>'4 kiad2013'!#REF!</f>
        <v>#REF!</v>
      </c>
    </row>
    <row r="133" spans="1:14" s="110" customFormat="1" ht="12.75" customHeight="1" hidden="1">
      <c r="A133" s="112"/>
      <c r="B133" s="22" t="s">
        <v>17</v>
      </c>
      <c r="C133" s="113" t="e">
        <f>'4 kiad2013'!#REF!</f>
        <v>#REF!</v>
      </c>
      <c r="D133" s="114" t="e">
        <f>'4 kiad2013'!#REF!</f>
        <v>#REF!</v>
      </c>
      <c r="E133" s="115" t="e">
        <f>'4 kiad2013'!#REF!</f>
        <v>#REF!</v>
      </c>
      <c r="F133" s="120" t="e">
        <f>'4 kiad2013'!#REF!</f>
        <v>#REF!</v>
      </c>
      <c r="G133" s="114" t="e">
        <f>'4 kiad2013'!#REF!</f>
        <v>#REF!</v>
      </c>
      <c r="H133" s="114" t="e">
        <f>'4 kiad2013'!#REF!</f>
        <v>#REF!</v>
      </c>
      <c r="I133" s="115" t="e">
        <f>'4 kiad2013'!#REF!</f>
        <v>#REF!</v>
      </c>
      <c r="J133" s="121" t="e">
        <f>'4 kiad2013'!#REF!</f>
        <v>#REF!</v>
      </c>
      <c r="K133" s="114" t="e">
        <f>'4 kiad2013'!#REF!</f>
        <v>#REF!</v>
      </c>
      <c r="L133" s="114" t="e">
        <f>'4 kiad2013'!#REF!</f>
        <v>#REF!</v>
      </c>
      <c r="M133" s="114" t="e">
        <f>'4 kiad2013'!#REF!</f>
        <v>#REF!</v>
      </c>
      <c r="N133" s="122" t="e">
        <f>'4 kiad2013'!#REF!</f>
        <v>#REF!</v>
      </c>
    </row>
    <row r="134" spans="1:14" s="110" customFormat="1" ht="12.75" customHeight="1" hidden="1">
      <c r="A134" s="112"/>
      <c r="B134" s="27" t="s">
        <v>18</v>
      </c>
      <c r="C134" s="130" t="e">
        <f aca="true" t="shared" si="32" ref="C134:N134">IF(C133&gt;0,C132/C133,0)</f>
        <v>#REF!</v>
      </c>
      <c r="D134" s="131" t="e">
        <f t="shared" si="32"/>
        <v>#REF!</v>
      </c>
      <c r="E134" s="132" t="e">
        <f t="shared" si="32"/>
        <v>#REF!</v>
      </c>
      <c r="F134" s="138" t="e">
        <f t="shared" si="32"/>
        <v>#REF!</v>
      </c>
      <c r="G134" s="134" t="e">
        <f t="shared" si="32"/>
        <v>#REF!</v>
      </c>
      <c r="H134" s="135" t="e">
        <f t="shared" si="32"/>
        <v>#REF!</v>
      </c>
      <c r="I134" s="136" t="e">
        <f t="shared" si="32"/>
        <v>#REF!</v>
      </c>
      <c r="J134" s="131" t="e">
        <f t="shared" si="32"/>
        <v>#REF!</v>
      </c>
      <c r="K134" s="135" t="e">
        <f t="shared" si="32"/>
        <v>#REF!</v>
      </c>
      <c r="L134" s="135" t="e">
        <f t="shared" si="32"/>
        <v>#REF!</v>
      </c>
      <c r="M134" s="135" t="e">
        <f t="shared" si="32"/>
        <v>#REF!</v>
      </c>
      <c r="N134" s="136" t="e">
        <f t="shared" si="32"/>
        <v>#REF!</v>
      </c>
    </row>
    <row r="135" spans="1:14" s="110" customFormat="1" ht="18" customHeight="1">
      <c r="A135" s="112"/>
      <c r="B135" s="478" t="s">
        <v>54</v>
      </c>
      <c r="C135" s="478"/>
      <c r="D135" s="478"/>
      <c r="E135" s="478"/>
      <c r="F135" s="478"/>
      <c r="G135" s="478"/>
      <c r="H135" s="478"/>
      <c r="I135" s="478"/>
      <c r="J135" s="478"/>
      <c r="K135" s="478"/>
      <c r="L135" s="478"/>
      <c r="M135" s="478"/>
      <c r="N135" s="478"/>
    </row>
    <row r="136" spans="1:14" s="110" customFormat="1" ht="18" customHeight="1">
      <c r="A136" s="112"/>
      <c r="B136" s="17" t="s">
        <v>16</v>
      </c>
      <c r="C136" s="113" t="e">
        <f>'4 kiad2013'!#REF!</f>
        <v>#REF!</v>
      </c>
      <c r="D136" s="114" t="e">
        <f>'4 kiad2013'!#REF!</f>
        <v>#REF!</v>
      </c>
      <c r="E136" s="115" t="e">
        <f>'4 kiad2013'!#REF!</f>
        <v>#REF!</v>
      </c>
      <c r="F136" s="116" t="e">
        <f>'4 kiad2013'!#REF!</f>
        <v>#REF!</v>
      </c>
      <c r="G136" s="114" t="e">
        <f>'4 kiad2013'!#REF!</f>
        <v>#REF!</v>
      </c>
      <c r="H136" s="114" t="e">
        <f>'4 kiad2013'!#REF!</f>
        <v>#REF!</v>
      </c>
      <c r="I136" s="115" t="e">
        <f>'4 kiad2013'!#REF!</f>
        <v>#REF!</v>
      </c>
      <c r="J136" s="117" t="e">
        <f>'4 kiad2013'!#REF!</f>
        <v>#REF!</v>
      </c>
      <c r="K136" s="118" t="e">
        <f>'4 kiad2013'!#REF!</f>
        <v>#REF!</v>
      </c>
      <c r="L136" s="118" t="e">
        <f>'4 kiad2013'!#REF!</f>
        <v>#REF!</v>
      </c>
      <c r="M136" s="118" t="e">
        <f>'4 kiad2013'!#REF!</f>
        <v>#REF!</v>
      </c>
      <c r="N136" s="119" t="e">
        <f>'4 kiad2013'!#REF!</f>
        <v>#REF!</v>
      </c>
    </row>
    <row r="137" spans="1:14" s="110" customFormat="1" ht="12.75" customHeight="1" hidden="1">
      <c r="A137" s="112"/>
      <c r="B137" s="22" t="s">
        <v>17</v>
      </c>
      <c r="C137" s="113" t="e">
        <f>'4 kiad2013'!#REF!</f>
        <v>#REF!</v>
      </c>
      <c r="D137" s="114" t="e">
        <f>'4 kiad2013'!#REF!</f>
        <v>#REF!</v>
      </c>
      <c r="E137" s="115" t="e">
        <f>'4 kiad2013'!#REF!</f>
        <v>#REF!</v>
      </c>
      <c r="F137" s="120" t="e">
        <f>'4 kiad2013'!#REF!</f>
        <v>#REF!</v>
      </c>
      <c r="G137" s="114" t="e">
        <f>'4 kiad2013'!#REF!</f>
        <v>#REF!</v>
      </c>
      <c r="H137" s="114" t="e">
        <f>'4 kiad2013'!#REF!</f>
        <v>#REF!</v>
      </c>
      <c r="I137" s="115" t="e">
        <f>'4 kiad2013'!#REF!</f>
        <v>#REF!</v>
      </c>
      <c r="J137" s="121" t="e">
        <f>'4 kiad2013'!#REF!</f>
        <v>#REF!</v>
      </c>
      <c r="K137" s="114" t="e">
        <f>'4 kiad2013'!#REF!</f>
        <v>#REF!</v>
      </c>
      <c r="L137" s="114" t="e">
        <f>'4 kiad2013'!#REF!</f>
        <v>#REF!</v>
      </c>
      <c r="M137" s="114" t="e">
        <f>'4 kiad2013'!#REF!</f>
        <v>#REF!</v>
      </c>
      <c r="N137" s="122" t="e">
        <f>'4 kiad2013'!#REF!</f>
        <v>#REF!</v>
      </c>
    </row>
    <row r="138" spans="1:14" s="110" customFormat="1" ht="12.75" customHeight="1" hidden="1">
      <c r="A138" s="112"/>
      <c r="B138" s="27" t="s">
        <v>18</v>
      </c>
      <c r="C138" s="123" t="e">
        <f aca="true" t="shared" si="33" ref="C138:N138">IF(C137&gt;0,C136/C137,0)</f>
        <v>#REF!</v>
      </c>
      <c r="D138" s="124" t="e">
        <f t="shared" si="33"/>
        <v>#REF!</v>
      </c>
      <c r="E138" s="125" t="e">
        <f t="shared" si="33"/>
        <v>#REF!</v>
      </c>
      <c r="F138" s="137" t="e">
        <f t="shared" si="33"/>
        <v>#REF!</v>
      </c>
      <c r="G138" s="128" t="e">
        <f t="shared" si="33"/>
        <v>#REF!</v>
      </c>
      <c r="H138" s="127" t="e">
        <f t="shared" si="33"/>
        <v>#REF!</v>
      </c>
      <c r="I138" s="129" t="e">
        <f t="shared" si="33"/>
        <v>#REF!</v>
      </c>
      <c r="J138" s="124" t="e">
        <f t="shared" si="33"/>
        <v>#REF!</v>
      </c>
      <c r="K138" s="127" t="e">
        <f t="shared" si="33"/>
        <v>#REF!</v>
      </c>
      <c r="L138" s="127" t="e">
        <f t="shared" si="33"/>
        <v>#REF!</v>
      </c>
      <c r="M138" s="127" t="e">
        <f t="shared" si="33"/>
        <v>#REF!</v>
      </c>
      <c r="N138" s="129" t="e">
        <f t="shared" si="33"/>
        <v>#REF!</v>
      </c>
    </row>
    <row r="139" spans="1:14" s="110" customFormat="1" ht="18" customHeight="1">
      <c r="A139" s="112"/>
      <c r="B139" s="478" t="s">
        <v>55</v>
      </c>
      <c r="C139" s="478"/>
      <c r="D139" s="478"/>
      <c r="E139" s="478"/>
      <c r="F139" s="478"/>
      <c r="G139" s="478"/>
      <c r="H139" s="478"/>
      <c r="I139" s="478"/>
      <c r="J139" s="478"/>
      <c r="K139" s="478"/>
      <c r="L139" s="478"/>
      <c r="M139" s="478"/>
      <c r="N139" s="478"/>
    </row>
    <row r="140" spans="1:14" s="110" customFormat="1" ht="18" customHeight="1">
      <c r="A140" s="112"/>
      <c r="B140" s="17" t="s">
        <v>16</v>
      </c>
      <c r="C140" s="113" t="e">
        <f>'4 kiad2013'!#REF!</f>
        <v>#REF!</v>
      </c>
      <c r="D140" s="114" t="e">
        <f>'4 kiad2013'!#REF!</f>
        <v>#REF!</v>
      </c>
      <c r="E140" s="115" t="e">
        <f>'4 kiad2013'!#REF!</f>
        <v>#REF!</v>
      </c>
      <c r="F140" s="116" t="e">
        <f>'4 kiad2013'!#REF!</f>
        <v>#REF!</v>
      </c>
      <c r="G140" s="114" t="e">
        <f>'4 kiad2013'!#REF!</f>
        <v>#REF!</v>
      </c>
      <c r="H140" s="114" t="e">
        <f>'4 kiad2013'!#REF!</f>
        <v>#REF!</v>
      </c>
      <c r="I140" s="115" t="e">
        <f>'4 kiad2013'!#REF!</f>
        <v>#REF!</v>
      </c>
      <c r="J140" s="117" t="e">
        <f>'4 kiad2013'!#REF!</f>
        <v>#REF!</v>
      </c>
      <c r="K140" s="118" t="e">
        <f>'4 kiad2013'!#REF!</f>
        <v>#REF!</v>
      </c>
      <c r="L140" s="118" t="e">
        <f>'4 kiad2013'!#REF!</f>
        <v>#REF!</v>
      </c>
      <c r="M140" s="118" t="e">
        <f>'4 kiad2013'!#REF!</f>
        <v>#REF!</v>
      </c>
      <c r="N140" s="119" t="e">
        <f>'4 kiad2013'!#REF!</f>
        <v>#REF!</v>
      </c>
    </row>
    <row r="141" spans="1:14" s="110" customFormat="1" ht="12.75" customHeight="1" hidden="1">
      <c r="A141" s="112"/>
      <c r="B141" s="22" t="s">
        <v>17</v>
      </c>
      <c r="C141" s="113" t="e">
        <f>'4 kiad2013'!#REF!</f>
        <v>#REF!</v>
      </c>
      <c r="D141" s="114" t="e">
        <f>'4 kiad2013'!#REF!</f>
        <v>#REF!</v>
      </c>
      <c r="E141" s="115" t="e">
        <f>'4 kiad2013'!#REF!</f>
        <v>#REF!</v>
      </c>
      <c r="F141" s="120" t="e">
        <f>'4 kiad2013'!#REF!</f>
        <v>#REF!</v>
      </c>
      <c r="G141" s="114" t="e">
        <f>'4 kiad2013'!#REF!</f>
        <v>#REF!</v>
      </c>
      <c r="H141" s="114" t="e">
        <f>'4 kiad2013'!#REF!</f>
        <v>#REF!</v>
      </c>
      <c r="I141" s="115" t="e">
        <f>'4 kiad2013'!#REF!</f>
        <v>#REF!</v>
      </c>
      <c r="J141" s="121" t="e">
        <f>'4 kiad2013'!#REF!</f>
        <v>#REF!</v>
      </c>
      <c r="K141" s="114" t="e">
        <f>'4 kiad2013'!#REF!</f>
        <v>#REF!</v>
      </c>
      <c r="L141" s="114" t="e">
        <f>'4 kiad2013'!#REF!</f>
        <v>#REF!</v>
      </c>
      <c r="M141" s="114" t="e">
        <f>'4 kiad2013'!#REF!</f>
        <v>#REF!</v>
      </c>
      <c r="N141" s="122" t="e">
        <f>'4 kiad2013'!#REF!</f>
        <v>#REF!</v>
      </c>
    </row>
    <row r="142" spans="1:14" s="110" customFormat="1" ht="12.75" customHeight="1" hidden="1">
      <c r="A142" s="112"/>
      <c r="B142" s="27" t="s">
        <v>18</v>
      </c>
      <c r="C142" s="123" t="e">
        <f aca="true" t="shared" si="34" ref="C142:N142">IF(C141&gt;0,C140/C141,0)</f>
        <v>#REF!</v>
      </c>
      <c r="D142" s="124" t="e">
        <f t="shared" si="34"/>
        <v>#REF!</v>
      </c>
      <c r="E142" s="125" t="e">
        <f t="shared" si="34"/>
        <v>#REF!</v>
      </c>
      <c r="F142" s="137" t="e">
        <f t="shared" si="34"/>
        <v>#REF!</v>
      </c>
      <c r="G142" s="128" t="e">
        <f t="shared" si="34"/>
        <v>#REF!</v>
      </c>
      <c r="H142" s="127" t="e">
        <f t="shared" si="34"/>
        <v>#REF!</v>
      </c>
      <c r="I142" s="129" t="e">
        <f t="shared" si="34"/>
        <v>#REF!</v>
      </c>
      <c r="J142" s="124" t="e">
        <f t="shared" si="34"/>
        <v>#REF!</v>
      </c>
      <c r="K142" s="127" t="e">
        <f t="shared" si="34"/>
        <v>#REF!</v>
      </c>
      <c r="L142" s="127" t="e">
        <f t="shared" si="34"/>
        <v>#REF!</v>
      </c>
      <c r="M142" s="127" t="e">
        <f t="shared" si="34"/>
        <v>#REF!</v>
      </c>
      <c r="N142" s="129" t="e">
        <f t="shared" si="34"/>
        <v>#REF!</v>
      </c>
    </row>
    <row r="143" spans="1:14" s="110" customFormat="1" ht="18" customHeight="1">
      <c r="A143" s="112"/>
      <c r="B143" s="478" t="s">
        <v>56</v>
      </c>
      <c r="C143" s="478"/>
      <c r="D143" s="478"/>
      <c r="E143" s="478"/>
      <c r="F143" s="478"/>
      <c r="G143" s="478"/>
      <c r="H143" s="478"/>
      <c r="I143" s="478"/>
      <c r="J143" s="478"/>
      <c r="K143" s="478"/>
      <c r="L143" s="478"/>
      <c r="M143" s="478"/>
      <c r="N143" s="478"/>
    </row>
    <row r="144" spans="1:14" s="110" customFormat="1" ht="18" customHeight="1">
      <c r="A144" s="112"/>
      <c r="B144" s="17" t="s">
        <v>16</v>
      </c>
      <c r="C144" s="113" t="e">
        <f>'4 kiad2013'!#REF!</f>
        <v>#REF!</v>
      </c>
      <c r="D144" s="114" t="e">
        <f>'4 kiad2013'!#REF!</f>
        <v>#REF!</v>
      </c>
      <c r="E144" s="115" t="e">
        <f>'4 kiad2013'!#REF!</f>
        <v>#REF!</v>
      </c>
      <c r="F144" s="116" t="e">
        <f>'4 kiad2013'!#REF!</f>
        <v>#REF!</v>
      </c>
      <c r="G144" s="114" t="e">
        <f>'4 kiad2013'!#REF!</f>
        <v>#REF!</v>
      </c>
      <c r="H144" s="114" t="e">
        <f>'4 kiad2013'!#REF!</f>
        <v>#REF!</v>
      </c>
      <c r="I144" s="115" t="e">
        <f>'4 kiad2013'!#REF!</f>
        <v>#REF!</v>
      </c>
      <c r="J144" s="117" t="e">
        <f>'4 kiad2013'!#REF!</f>
        <v>#REF!</v>
      </c>
      <c r="K144" s="118" t="e">
        <f>'4 kiad2013'!#REF!</f>
        <v>#REF!</v>
      </c>
      <c r="L144" s="118" t="e">
        <f>'4 kiad2013'!#REF!</f>
        <v>#REF!</v>
      </c>
      <c r="M144" s="118" t="e">
        <f>'4 kiad2013'!#REF!</f>
        <v>#REF!</v>
      </c>
      <c r="N144" s="119" t="e">
        <f>'4 kiad2013'!#REF!</f>
        <v>#REF!</v>
      </c>
    </row>
    <row r="145" spans="1:14" s="110" customFormat="1" ht="12.75" customHeight="1" hidden="1">
      <c r="A145" s="112"/>
      <c r="B145" s="22" t="s">
        <v>17</v>
      </c>
      <c r="C145" s="113" t="e">
        <f>'4 kiad2013'!#REF!</f>
        <v>#REF!</v>
      </c>
      <c r="D145" s="114" t="e">
        <f>'4 kiad2013'!#REF!</f>
        <v>#REF!</v>
      </c>
      <c r="E145" s="115" t="e">
        <f>'4 kiad2013'!#REF!</f>
        <v>#REF!</v>
      </c>
      <c r="F145" s="120" t="e">
        <f>'4 kiad2013'!#REF!</f>
        <v>#REF!</v>
      </c>
      <c r="G145" s="114" t="e">
        <f>'4 kiad2013'!#REF!</f>
        <v>#REF!</v>
      </c>
      <c r="H145" s="114" t="e">
        <f>'4 kiad2013'!#REF!</f>
        <v>#REF!</v>
      </c>
      <c r="I145" s="115" t="e">
        <f>'4 kiad2013'!#REF!</f>
        <v>#REF!</v>
      </c>
      <c r="J145" s="121" t="e">
        <f>'4 kiad2013'!#REF!</f>
        <v>#REF!</v>
      </c>
      <c r="K145" s="114" t="e">
        <f>'4 kiad2013'!#REF!</f>
        <v>#REF!</v>
      </c>
      <c r="L145" s="114" t="e">
        <f>'4 kiad2013'!#REF!</f>
        <v>#REF!</v>
      </c>
      <c r="M145" s="114" t="e">
        <f>'4 kiad2013'!#REF!</f>
        <v>#REF!</v>
      </c>
      <c r="N145" s="122" t="e">
        <f>'4 kiad2013'!#REF!</f>
        <v>#REF!</v>
      </c>
    </row>
    <row r="146" spans="1:14" s="110" customFormat="1" ht="12.75" customHeight="1" hidden="1">
      <c r="A146" s="112"/>
      <c r="B146" s="27" t="s">
        <v>18</v>
      </c>
      <c r="C146" s="123" t="e">
        <f aca="true" t="shared" si="35" ref="C146:N146">IF(C145&gt;0,C144/C145,0)</f>
        <v>#REF!</v>
      </c>
      <c r="D146" s="124" t="e">
        <f t="shared" si="35"/>
        <v>#REF!</v>
      </c>
      <c r="E146" s="125" t="e">
        <f t="shared" si="35"/>
        <v>#REF!</v>
      </c>
      <c r="F146" s="137" t="e">
        <f t="shared" si="35"/>
        <v>#REF!</v>
      </c>
      <c r="G146" s="128" t="e">
        <f t="shared" si="35"/>
        <v>#REF!</v>
      </c>
      <c r="H146" s="127" t="e">
        <f t="shared" si="35"/>
        <v>#REF!</v>
      </c>
      <c r="I146" s="129" t="e">
        <f t="shared" si="35"/>
        <v>#REF!</v>
      </c>
      <c r="J146" s="124" t="e">
        <f t="shared" si="35"/>
        <v>#REF!</v>
      </c>
      <c r="K146" s="127" t="e">
        <f t="shared" si="35"/>
        <v>#REF!</v>
      </c>
      <c r="L146" s="127" t="e">
        <f t="shared" si="35"/>
        <v>#REF!</v>
      </c>
      <c r="M146" s="127" t="e">
        <f t="shared" si="35"/>
        <v>#REF!</v>
      </c>
      <c r="N146" s="129" t="e">
        <f t="shared" si="35"/>
        <v>#REF!</v>
      </c>
    </row>
    <row r="147" spans="1:14" s="110" customFormat="1" ht="18" customHeight="1">
      <c r="A147" s="112"/>
      <c r="B147" s="495" t="s">
        <v>57</v>
      </c>
      <c r="C147" s="495"/>
      <c r="D147" s="495"/>
      <c r="E147" s="495"/>
      <c r="F147" s="495"/>
      <c r="G147" s="495"/>
      <c r="H147" s="495"/>
      <c r="I147" s="495"/>
      <c r="J147" s="495"/>
      <c r="K147" s="495"/>
      <c r="L147" s="495"/>
      <c r="M147" s="495"/>
      <c r="N147" s="495"/>
    </row>
    <row r="148" spans="1:14" s="110" customFormat="1" ht="18" customHeight="1">
      <c r="A148" s="144"/>
      <c r="B148" s="38" t="s">
        <v>16</v>
      </c>
      <c r="C148" s="139" t="e">
        <f>'4 kiad2013'!#REF!</f>
        <v>#REF!</v>
      </c>
      <c r="D148" s="140" t="e">
        <f>'4 kiad2013'!#REF!</f>
        <v>#REF!</v>
      </c>
      <c r="E148" s="141" t="e">
        <f>'4 kiad2013'!#REF!</f>
        <v>#REF!</v>
      </c>
      <c r="F148" s="142" t="e">
        <f>'4 kiad2013'!#REF!</f>
        <v>#REF!</v>
      </c>
      <c r="G148" s="140" t="e">
        <f>'4 kiad2013'!#REF!</f>
        <v>#REF!</v>
      </c>
      <c r="H148" s="140" t="e">
        <f>'4 kiad2013'!#REF!</f>
        <v>#REF!</v>
      </c>
      <c r="I148" s="143" t="e">
        <f>'4 kiad2013'!#REF!</f>
        <v>#REF!</v>
      </c>
      <c r="J148" s="117" t="e">
        <f>'4 kiad2013'!#REF!</f>
        <v>#REF!</v>
      </c>
      <c r="K148" s="118" t="e">
        <f>'4 kiad2013'!#REF!</f>
        <v>#REF!</v>
      </c>
      <c r="L148" s="118" t="e">
        <f>'4 kiad2013'!#REF!</f>
        <v>#REF!</v>
      </c>
      <c r="M148" s="118" t="e">
        <f>'4 kiad2013'!#REF!</f>
        <v>#REF!</v>
      </c>
      <c r="N148" s="119" t="e">
        <f>'4 kiad2013'!#REF!</f>
        <v>#REF!</v>
      </c>
    </row>
    <row r="149" spans="1:14" s="110" customFormat="1" ht="12.75" customHeight="1" hidden="1">
      <c r="A149" s="144"/>
      <c r="B149" s="43" t="s">
        <v>17</v>
      </c>
      <c r="C149" s="113" t="e">
        <f>'4 kiad2013'!#REF!</f>
        <v>#REF!</v>
      </c>
      <c r="D149" s="114" t="e">
        <f>'4 kiad2013'!#REF!</f>
        <v>#REF!</v>
      </c>
      <c r="E149" s="115" t="e">
        <f>'4 kiad2013'!#REF!</f>
        <v>#REF!</v>
      </c>
      <c r="F149" s="120" t="e">
        <f>'4 kiad2013'!#REF!</f>
        <v>#REF!</v>
      </c>
      <c r="G149" s="114" t="e">
        <f>'4 kiad2013'!#REF!</f>
        <v>#REF!</v>
      </c>
      <c r="H149" s="114" t="e">
        <f>'4 kiad2013'!#REF!</f>
        <v>#REF!</v>
      </c>
      <c r="I149" s="115" t="e">
        <f>'4 kiad2013'!#REF!</f>
        <v>#REF!</v>
      </c>
      <c r="J149" s="121" t="e">
        <f>'4 kiad2013'!#REF!</f>
        <v>#REF!</v>
      </c>
      <c r="K149" s="114" t="e">
        <f>'4 kiad2013'!#REF!</f>
        <v>#REF!</v>
      </c>
      <c r="L149" s="114" t="e">
        <f>'4 kiad2013'!#REF!</f>
        <v>#REF!</v>
      </c>
      <c r="M149" s="114" t="e">
        <f>'4 kiad2013'!#REF!</f>
        <v>#REF!</v>
      </c>
      <c r="N149" s="122" t="e">
        <f>'4 kiad2013'!#REF!</f>
        <v>#REF!</v>
      </c>
    </row>
    <row r="150" spans="1:14" s="110" customFormat="1" ht="12.75" customHeight="1" hidden="1">
      <c r="A150" s="144"/>
      <c r="B150" s="27" t="s">
        <v>18</v>
      </c>
      <c r="C150" s="123" t="e">
        <f aca="true" t="shared" si="36" ref="C150:N150">IF(C149&gt;0,C148/C149,0)</f>
        <v>#REF!</v>
      </c>
      <c r="D150" s="124" t="e">
        <f t="shared" si="36"/>
        <v>#REF!</v>
      </c>
      <c r="E150" s="125" t="e">
        <f t="shared" si="36"/>
        <v>#REF!</v>
      </c>
      <c r="F150" s="137" t="e">
        <f t="shared" si="36"/>
        <v>#REF!</v>
      </c>
      <c r="G150" s="128" t="e">
        <f t="shared" si="36"/>
        <v>#REF!</v>
      </c>
      <c r="H150" s="127" t="e">
        <f t="shared" si="36"/>
        <v>#REF!</v>
      </c>
      <c r="I150" s="129" t="e">
        <f t="shared" si="36"/>
        <v>#REF!</v>
      </c>
      <c r="J150" s="124" t="e">
        <f t="shared" si="36"/>
        <v>#REF!</v>
      </c>
      <c r="K150" s="127" t="e">
        <f t="shared" si="36"/>
        <v>#REF!</v>
      </c>
      <c r="L150" s="127" t="e">
        <f t="shared" si="36"/>
        <v>#REF!</v>
      </c>
      <c r="M150" s="127" t="e">
        <f t="shared" si="36"/>
        <v>#REF!</v>
      </c>
      <c r="N150" s="129" t="e">
        <f t="shared" si="36"/>
        <v>#REF!</v>
      </c>
    </row>
    <row r="151" spans="1:14" s="110" customFormat="1" ht="12" customHeight="1">
      <c r="A151" s="165"/>
      <c r="B151" s="145"/>
      <c r="C151" s="146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8"/>
    </row>
    <row r="152" spans="1:14" s="110" customFormat="1" ht="24" customHeight="1">
      <c r="A152" s="487" t="s">
        <v>27</v>
      </c>
      <c r="B152" s="487"/>
      <c r="C152" s="139" t="e">
        <f>D152+E152+G152+H152+I152+J152+K152+L152+M152+N152</f>
        <v>#REF!</v>
      </c>
      <c r="D152" s="149" t="e">
        <f aca="true" t="shared" si="37" ref="D152:N152">D124+D128+D132+D136+D140+D144+D148</f>
        <v>#REF!</v>
      </c>
      <c r="E152" s="150" t="e">
        <f t="shared" si="37"/>
        <v>#REF!</v>
      </c>
      <c r="F152" s="139" t="e">
        <f t="shared" si="37"/>
        <v>#REF!</v>
      </c>
      <c r="G152" s="151" t="e">
        <f t="shared" si="37"/>
        <v>#REF!</v>
      </c>
      <c r="H152" s="152" t="e">
        <f t="shared" si="37"/>
        <v>#REF!</v>
      </c>
      <c r="I152" s="153" t="e">
        <f t="shared" si="37"/>
        <v>#REF!</v>
      </c>
      <c r="J152" s="149" t="e">
        <f t="shared" si="37"/>
        <v>#REF!</v>
      </c>
      <c r="K152" s="152" t="e">
        <f t="shared" si="37"/>
        <v>#REF!</v>
      </c>
      <c r="L152" s="152" t="e">
        <f t="shared" si="37"/>
        <v>#REF!</v>
      </c>
      <c r="M152" s="152" t="e">
        <f t="shared" si="37"/>
        <v>#REF!</v>
      </c>
      <c r="N152" s="153" t="e">
        <f t="shared" si="37"/>
        <v>#REF!</v>
      </c>
    </row>
    <row r="153" spans="1:14" s="110" customFormat="1" ht="12.75" customHeight="1" hidden="1">
      <c r="A153" s="484" t="s">
        <v>28</v>
      </c>
      <c r="B153" s="484"/>
      <c r="C153" s="157" t="e">
        <f>D153+E153+G153+H153+I153+J153+K153+L153+M153+N153</f>
        <v>#REF!</v>
      </c>
      <c r="D153" s="155" t="e">
        <f aca="true" t="shared" si="38" ref="D153:N153">D125+D129+D133+D137+D141+D145+D149</f>
        <v>#REF!</v>
      </c>
      <c r="E153" s="156" t="e">
        <f t="shared" si="38"/>
        <v>#REF!</v>
      </c>
      <c r="F153" s="157" t="e">
        <f t="shared" si="38"/>
        <v>#REF!</v>
      </c>
      <c r="G153" s="158" t="e">
        <f t="shared" si="38"/>
        <v>#REF!</v>
      </c>
      <c r="H153" s="159" t="e">
        <f t="shared" si="38"/>
        <v>#REF!</v>
      </c>
      <c r="I153" s="160" t="e">
        <f t="shared" si="38"/>
        <v>#REF!</v>
      </c>
      <c r="J153" s="155" t="e">
        <f t="shared" si="38"/>
        <v>#REF!</v>
      </c>
      <c r="K153" s="159" t="e">
        <f t="shared" si="38"/>
        <v>#REF!</v>
      </c>
      <c r="L153" s="159" t="e">
        <f t="shared" si="38"/>
        <v>#REF!</v>
      </c>
      <c r="M153" s="159" t="e">
        <f t="shared" si="38"/>
        <v>#REF!</v>
      </c>
      <c r="N153" s="160" t="e">
        <f t="shared" si="38"/>
        <v>#REF!</v>
      </c>
    </row>
    <row r="154" spans="1:14" s="110" customFormat="1" ht="12" customHeight="1">
      <c r="A154" s="161"/>
      <c r="B154" s="162"/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4"/>
    </row>
    <row r="155" spans="1:14" s="110" customFormat="1" ht="21" customHeight="1">
      <c r="A155" s="474" t="s">
        <v>58</v>
      </c>
      <c r="B155" s="474"/>
      <c r="C155" s="474"/>
      <c r="D155" s="474"/>
      <c r="E155" s="474"/>
      <c r="F155" s="474"/>
      <c r="G155" s="474"/>
      <c r="H155" s="474"/>
      <c r="I155" s="474"/>
      <c r="J155" s="474"/>
      <c r="K155" s="474"/>
      <c r="L155" s="474"/>
      <c r="M155" s="474"/>
      <c r="N155" s="474"/>
    </row>
    <row r="156" spans="1:14" s="110" customFormat="1" ht="18" customHeight="1">
      <c r="A156" s="111"/>
      <c r="B156" s="494" t="s">
        <v>59</v>
      </c>
      <c r="C156" s="494"/>
      <c r="D156" s="494"/>
      <c r="E156" s="494"/>
      <c r="F156" s="494"/>
      <c r="G156" s="494"/>
      <c r="H156" s="494"/>
      <c r="I156" s="494"/>
      <c r="J156" s="494"/>
      <c r="K156" s="494"/>
      <c r="L156" s="494"/>
      <c r="M156" s="494"/>
      <c r="N156" s="494"/>
    </row>
    <row r="157" spans="1:14" s="110" customFormat="1" ht="18" customHeight="1">
      <c r="A157" s="112"/>
      <c r="B157" s="38" t="s">
        <v>16</v>
      </c>
      <c r="C157" s="139" t="e">
        <f>'4 kiad2013'!#REF!</f>
        <v>#REF!</v>
      </c>
      <c r="D157" s="140" t="e">
        <f>'4 kiad2013'!#REF!</f>
        <v>#REF!</v>
      </c>
      <c r="E157" s="141" t="e">
        <f>'4 kiad2013'!#REF!</f>
        <v>#REF!</v>
      </c>
      <c r="F157" s="142" t="e">
        <f>'4 kiad2013'!#REF!</f>
        <v>#REF!</v>
      </c>
      <c r="G157" s="140" t="e">
        <f>'4 kiad2013'!#REF!</f>
        <v>#REF!</v>
      </c>
      <c r="H157" s="140" t="e">
        <f>'4 kiad2013'!#REF!</f>
        <v>#REF!</v>
      </c>
      <c r="I157" s="141" t="e">
        <f>'4 kiad2013'!#REF!</f>
        <v>#REF!</v>
      </c>
      <c r="J157" s="166" t="e">
        <f>'4 kiad2013'!#REF!</f>
        <v>#REF!</v>
      </c>
      <c r="K157" s="140" t="e">
        <f>'4 kiad2013'!#REF!</f>
        <v>#REF!</v>
      </c>
      <c r="L157" s="140" t="e">
        <f>'4 kiad2013'!#REF!</f>
        <v>#REF!</v>
      </c>
      <c r="M157" s="140" t="e">
        <f>'4 kiad2013'!#REF!</f>
        <v>#REF!</v>
      </c>
      <c r="N157" s="143" t="e">
        <f>'4 kiad2013'!#REF!</f>
        <v>#REF!</v>
      </c>
    </row>
    <row r="158" spans="1:14" s="110" customFormat="1" ht="12.75" customHeight="1" hidden="1">
      <c r="A158" s="112"/>
      <c r="B158" s="43" t="s">
        <v>17</v>
      </c>
      <c r="C158" s="113" t="e">
        <f>'4 kiad2013'!#REF!</f>
        <v>#REF!</v>
      </c>
      <c r="D158" s="114" t="e">
        <f>'4 kiad2013'!#REF!</f>
        <v>#REF!</v>
      </c>
      <c r="E158" s="115" t="e">
        <f>'4 kiad2013'!#REF!</f>
        <v>#REF!</v>
      </c>
      <c r="F158" s="120" t="e">
        <f>'4 kiad2013'!#REF!</f>
        <v>#REF!</v>
      </c>
      <c r="G158" s="114" t="e">
        <f>'4 kiad2013'!#REF!</f>
        <v>#REF!</v>
      </c>
      <c r="H158" s="114" t="e">
        <f>'4 kiad2013'!#REF!</f>
        <v>#REF!</v>
      </c>
      <c r="I158" s="115" t="e">
        <f>'4 kiad2013'!#REF!</f>
        <v>#REF!</v>
      </c>
      <c r="J158" s="121" t="e">
        <f>'4 kiad2013'!#REF!</f>
        <v>#REF!</v>
      </c>
      <c r="K158" s="114" t="e">
        <f>'4 kiad2013'!#REF!</f>
        <v>#REF!</v>
      </c>
      <c r="L158" s="114" t="e">
        <f>'4 kiad2013'!#REF!</f>
        <v>#REF!</v>
      </c>
      <c r="M158" s="114" t="e">
        <f>'4 kiad2013'!#REF!</f>
        <v>#REF!</v>
      </c>
      <c r="N158" s="122" t="e">
        <f>'4 kiad2013'!#REF!</f>
        <v>#REF!</v>
      </c>
    </row>
    <row r="159" spans="1:14" s="110" customFormat="1" ht="12.75" customHeight="1" hidden="1">
      <c r="A159" s="112"/>
      <c r="B159" s="27" t="s">
        <v>18</v>
      </c>
      <c r="C159" s="123" t="e">
        <f aca="true" t="shared" si="39" ref="C159:N159">IF(C158&gt;0,C157/C158,0)</f>
        <v>#REF!</v>
      </c>
      <c r="D159" s="124" t="e">
        <f t="shared" si="39"/>
        <v>#REF!</v>
      </c>
      <c r="E159" s="125" t="e">
        <f t="shared" si="39"/>
        <v>#REF!</v>
      </c>
      <c r="F159" s="126" t="e">
        <f t="shared" si="39"/>
        <v>#REF!</v>
      </c>
      <c r="G159" s="128" t="e">
        <f t="shared" si="39"/>
        <v>#REF!</v>
      </c>
      <c r="H159" s="127" t="e">
        <f t="shared" si="39"/>
        <v>#REF!</v>
      </c>
      <c r="I159" s="129" t="e">
        <f t="shared" si="39"/>
        <v>#REF!</v>
      </c>
      <c r="J159" s="124" t="e">
        <f t="shared" si="39"/>
        <v>#REF!</v>
      </c>
      <c r="K159" s="127" t="e">
        <f t="shared" si="39"/>
        <v>#REF!</v>
      </c>
      <c r="L159" s="127" t="e">
        <f t="shared" si="39"/>
        <v>#REF!</v>
      </c>
      <c r="M159" s="127" t="e">
        <f t="shared" si="39"/>
        <v>#REF!</v>
      </c>
      <c r="N159" s="129" t="e">
        <f t="shared" si="39"/>
        <v>#REF!</v>
      </c>
    </row>
    <row r="160" spans="1:14" s="110" customFormat="1" ht="12" customHeight="1">
      <c r="A160" s="192"/>
      <c r="B160" s="193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94"/>
    </row>
    <row r="161" spans="1:14" s="110" customFormat="1" ht="30" customHeight="1">
      <c r="A161" s="482" t="s">
        <v>60</v>
      </c>
      <c r="B161" s="482"/>
      <c r="C161" s="180" t="e">
        <f>D161+E161+G161+H161+I161+J161+K161+L161+M161+N161</f>
        <v>#REF!</v>
      </c>
      <c r="D161" s="151" t="e">
        <f aca="true" t="shared" si="40" ref="D161:N161">SUM(D44,D69,D74,D87,D92,D97,D102,D119,D152,D157)</f>
        <v>#REF!</v>
      </c>
      <c r="E161" s="153" t="e">
        <f t="shared" si="40"/>
        <v>#REF!</v>
      </c>
      <c r="F161" s="139" t="e">
        <f t="shared" si="40"/>
        <v>#REF!</v>
      </c>
      <c r="G161" s="151" t="e">
        <f t="shared" si="40"/>
        <v>#REF!</v>
      </c>
      <c r="H161" s="152" t="e">
        <f t="shared" si="40"/>
        <v>#REF!</v>
      </c>
      <c r="I161" s="153" t="e">
        <f t="shared" si="40"/>
        <v>#REF!</v>
      </c>
      <c r="J161" s="151" t="e">
        <f t="shared" si="40"/>
        <v>#REF!</v>
      </c>
      <c r="K161" s="152" t="e">
        <f t="shared" si="40"/>
        <v>#REF!</v>
      </c>
      <c r="L161" s="152" t="e">
        <f t="shared" si="40"/>
        <v>#REF!</v>
      </c>
      <c r="M161" s="152" t="e">
        <f t="shared" si="40"/>
        <v>#REF!</v>
      </c>
      <c r="N161" s="153" t="e">
        <f t="shared" si="40"/>
        <v>#REF!</v>
      </c>
    </row>
    <row r="162" spans="1:14" s="110" customFormat="1" ht="12.75" customHeight="1" hidden="1">
      <c r="A162" s="482" t="s">
        <v>61</v>
      </c>
      <c r="B162" s="482"/>
      <c r="C162" s="195" t="e">
        <f>D162+E162+G162+H162+I162+J162+K162+L162+M162+N162</f>
        <v>#REF!</v>
      </c>
      <c r="D162" s="151" t="e">
        <f aca="true" t="shared" si="41" ref="D162:N162">SUM(D45,D70,D75,D88,D93,D98,D103,D120,D153,D158)</f>
        <v>#REF!</v>
      </c>
      <c r="E162" s="153" t="e">
        <f t="shared" si="41"/>
        <v>#REF!</v>
      </c>
      <c r="F162" s="139" t="e">
        <f t="shared" si="41"/>
        <v>#REF!</v>
      </c>
      <c r="G162" s="151" t="e">
        <f t="shared" si="41"/>
        <v>#REF!</v>
      </c>
      <c r="H162" s="152" t="e">
        <f t="shared" si="41"/>
        <v>#REF!</v>
      </c>
      <c r="I162" s="153" t="e">
        <f t="shared" si="41"/>
        <v>#REF!</v>
      </c>
      <c r="J162" s="151" t="e">
        <f t="shared" si="41"/>
        <v>#REF!</v>
      </c>
      <c r="K162" s="152" t="e">
        <f t="shared" si="41"/>
        <v>#REF!</v>
      </c>
      <c r="L162" s="152" t="e">
        <f t="shared" si="41"/>
        <v>#REF!</v>
      </c>
      <c r="M162" s="152" t="e">
        <f t="shared" si="41"/>
        <v>#REF!</v>
      </c>
      <c r="N162" s="153" t="e">
        <f t="shared" si="41"/>
        <v>#REF!</v>
      </c>
    </row>
    <row r="163" spans="1:14" s="201" customFormat="1" ht="12.75" customHeight="1" hidden="1">
      <c r="A163" s="479" t="s">
        <v>18</v>
      </c>
      <c r="B163" s="479"/>
      <c r="C163" s="196" t="e">
        <f aca="true" t="shared" si="42" ref="C163:N163">IF(C162&gt;0,C161/C162,0)</f>
        <v>#REF!</v>
      </c>
      <c r="D163" s="197" t="e">
        <f t="shared" si="42"/>
        <v>#REF!</v>
      </c>
      <c r="E163" s="198" t="e">
        <f t="shared" si="42"/>
        <v>#REF!</v>
      </c>
      <c r="F163" s="196" t="e">
        <f t="shared" si="42"/>
        <v>#REF!</v>
      </c>
      <c r="G163" s="199" t="e">
        <f t="shared" si="42"/>
        <v>#REF!</v>
      </c>
      <c r="H163" s="197" t="e">
        <f t="shared" si="42"/>
        <v>#REF!</v>
      </c>
      <c r="I163" s="200" t="e">
        <f t="shared" si="42"/>
        <v>#REF!</v>
      </c>
      <c r="J163" s="197" t="e">
        <f t="shared" si="42"/>
        <v>#REF!</v>
      </c>
      <c r="K163" s="197" t="e">
        <f t="shared" si="42"/>
        <v>#REF!</v>
      </c>
      <c r="L163" s="197" t="e">
        <f t="shared" si="42"/>
        <v>#REF!</v>
      </c>
      <c r="M163" s="197" t="e">
        <f t="shared" si="42"/>
        <v>#REF!</v>
      </c>
      <c r="N163" s="200" t="e">
        <f t="shared" si="42"/>
        <v>#REF!</v>
      </c>
    </row>
    <row r="164" spans="1:14" s="205" customFormat="1" ht="39" customHeight="1">
      <c r="A164" s="91" t="s">
        <v>62</v>
      </c>
      <c r="B164" s="202"/>
      <c r="C164" s="203"/>
      <c r="D164" s="203"/>
      <c r="E164" s="203"/>
      <c r="F164" s="203"/>
      <c r="G164" s="203"/>
      <c r="H164" s="203"/>
      <c r="I164" s="203"/>
      <c r="J164" s="203"/>
      <c r="K164" s="203"/>
      <c r="L164" s="203"/>
      <c r="M164" s="203"/>
      <c r="N164" s="204"/>
    </row>
    <row r="165" ht="16.5" customHeight="1">
      <c r="C165" s="98"/>
    </row>
    <row r="166" ht="16.5" customHeight="1">
      <c r="C166" s="98"/>
    </row>
    <row r="167" ht="16.5" customHeight="1">
      <c r="C167" s="98"/>
    </row>
    <row r="168" ht="16.5" customHeight="1">
      <c r="C168" s="98"/>
    </row>
    <row r="169" spans="3:4" ht="16.5" customHeight="1">
      <c r="C169" s="98"/>
      <c r="D169" s="97"/>
    </row>
    <row r="170" ht="16.5" customHeight="1">
      <c r="C170" s="98"/>
    </row>
    <row r="171" ht="16.5" customHeight="1">
      <c r="C171" s="98"/>
    </row>
  </sheetData>
  <sheetProtection selectLockedCells="1" selectUnlockedCells="1"/>
  <mergeCells count="58">
    <mergeCell ref="A2:J2"/>
    <mergeCell ref="A3:N3"/>
    <mergeCell ref="M4:N4"/>
    <mergeCell ref="A5:B5"/>
    <mergeCell ref="B52:N52"/>
    <mergeCell ref="B56:N56"/>
    <mergeCell ref="A6:N6"/>
    <mergeCell ref="B7:N7"/>
    <mergeCell ref="B11:N11"/>
    <mergeCell ref="B15:N15"/>
    <mergeCell ref="B19:N19"/>
    <mergeCell ref="B23:N23"/>
    <mergeCell ref="B27:N27"/>
    <mergeCell ref="B31:N31"/>
    <mergeCell ref="B35:N35"/>
    <mergeCell ref="B39:N39"/>
    <mergeCell ref="A44:B44"/>
    <mergeCell ref="A45:B45"/>
    <mergeCell ref="A47:N47"/>
    <mergeCell ref="B48:N48"/>
    <mergeCell ref="B96:N96"/>
    <mergeCell ref="A100:N100"/>
    <mergeCell ref="B60:N60"/>
    <mergeCell ref="B64:N64"/>
    <mergeCell ref="A69:B69"/>
    <mergeCell ref="A70:B70"/>
    <mergeCell ref="A72:N72"/>
    <mergeCell ref="B73:N73"/>
    <mergeCell ref="A77:N77"/>
    <mergeCell ref="B78:N78"/>
    <mergeCell ref="B82:N82"/>
    <mergeCell ref="A87:B87"/>
    <mergeCell ref="A88:B88"/>
    <mergeCell ref="A90:N90"/>
    <mergeCell ref="B91:N91"/>
    <mergeCell ref="A95:N95"/>
    <mergeCell ref="B114:N114"/>
    <mergeCell ref="A119:B119"/>
    <mergeCell ref="A120:B120"/>
    <mergeCell ref="A122:N122"/>
    <mergeCell ref="B101:N101"/>
    <mergeCell ref="A105:N105"/>
    <mergeCell ref="B106:N106"/>
    <mergeCell ref="B110:N110"/>
    <mergeCell ref="B123:N123"/>
    <mergeCell ref="B127:N127"/>
    <mergeCell ref="B131:N131"/>
    <mergeCell ref="B135:N135"/>
    <mergeCell ref="B139:N139"/>
    <mergeCell ref="B143:N143"/>
    <mergeCell ref="A162:B162"/>
    <mergeCell ref="A163:B163"/>
    <mergeCell ref="A153:B153"/>
    <mergeCell ref="A155:N155"/>
    <mergeCell ref="B156:N156"/>
    <mergeCell ref="A161:B161"/>
    <mergeCell ref="B147:N147"/>
    <mergeCell ref="A152:B152"/>
  </mergeCells>
  <printOptions horizontalCentered="1"/>
  <pageMargins left="0.19652777777777777" right="0.2361111111111111" top="0.31527777777777777" bottom="0.3541666666666667" header="0.5118055555555555" footer="0.5118055555555555"/>
  <pageSetup fitToHeight="0" fitToWidth="1" horizontalDpi="300" verticalDpi="300" orientation="landscape" paperSize="9" r:id="rId1"/>
  <rowBreaks count="3" manualBreakCount="3">
    <brk id="46" max="255" man="1"/>
    <brk id="89" max="255" man="1"/>
    <brk id="1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9"/>
  <sheetViews>
    <sheetView tabSelected="1" zoomScale="75" zoomScaleNormal="75" zoomScaleSheetLayoutView="75" zoomScalePageLayoutView="0" workbookViewId="0" topLeftCell="A1">
      <pane ySplit="5" topLeftCell="BM16" activePane="bottomLeft" state="frozen"/>
      <selection pane="topLeft" activeCell="A1" sqref="A1"/>
      <selection pane="bottomLeft" activeCell="A2" sqref="A2:N2"/>
    </sheetView>
  </sheetViews>
  <sheetFormatPr defaultColWidth="7" defaultRowHeight="15"/>
  <cols>
    <col min="1" max="1" width="1.59765625" style="206" customWidth="1"/>
    <col min="2" max="2" width="33.69921875" style="206" customWidth="1"/>
    <col min="3" max="3" width="10.59765625" style="207" customWidth="1"/>
    <col min="4" max="5" width="11.59765625" style="207" customWidth="1"/>
    <col min="6" max="6" width="0" style="207" hidden="1" customWidth="1"/>
    <col min="7" max="7" width="11.59765625" style="207" customWidth="1"/>
    <col min="8" max="9" width="9.09765625" style="207" customWidth="1"/>
    <col min="10" max="10" width="9.69921875" style="207" customWidth="1"/>
    <col min="11" max="11" width="9.09765625" style="207" customWidth="1"/>
    <col min="12" max="12" width="10.69921875" style="207" customWidth="1"/>
    <col min="13" max="13" width="7.8984375" style="207" customWidth="1"/>
    <col min="14" max="14" width="9" style="207" customWidth="1"/>
    <col min="15" max="15" width="0.1015625" style="208" customWidth="1"/>
    <col min="16" max="16384" width="7" style="206" customWidth="1"/>
  </cols>
  <sheetData>
    <row r="1" spans="1:15" s="210" customFormat="1" ht="15" customHeight="1">
      <c r="A1" s="539" t="s">
        <v>147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209"/>
    </row>
    <row r="2" spans="1:15" s="210" customFormat="1" ht="15" customHeight="1">
      <c r="A2" s="493" t="s">
        <v>144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209"/>
    </row>
    <row r="3" spans="1:14" ht="11.25" customHeight="1">
      <c r="A3" s="475" t="s">
        <v>113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</row>
    <row r="4" spans="1:14" ht="7.5" customHeight="1" thickBot="1">
      <c r="A4" s="8"/>
      <c r="B4" s="7"/>
      <c r="C4" s="9"/>
      <c r="D4" s="9"/>
      <c r="E4" s="9"/>
      <c r="F4" s="9"/>
      <c r="G4" s="9"/>
      <c r="H4" s="9"/>
      <c r="I4" s="9"/>
      <c r="J4" s="9"/>
      <c r="K4" s="9"/>
      <c r="L4" s="9"/>
      <c r="M4" s="476" t="s">
        <v>3</v>
      </c>
      <c r="N4" s="476"/>
    </row>
    <row r="5" spans="1:15" s="211" customFormat="1" ht="91.5" customHeight="1" thickBot="1">
      <c r="A5" s="533" t="s">
        <v>4</v>
      </c>
      <c r="B5" s="534"/>
      <c r="C5" s="371" t="s">
        <v>122</v>
      </c>
      <c r="D5" s="372" t="s">
        <v>80</v>
      </c>
      <c r="E5" s="373" t="s">
        <v>81</v>
      </c>
      <c r="F5" s="374" t="s">
        <v>82</v>
      </c>
      <c r="G5" s="375" t="s">
        <v>83</v>
      </c>
      <c r="H5" s="376" t="s">
        <v>7</v>
      </c>
      <c r="I5" s="377" t="s">
        <v>8</v>
      </c>
      <c r="J5" s="377" t="s">
        <v>9</v>
      </c>
      <c r="K5" s="377" t="s">
        <v>10</v>
      </c>
      <c r="L5" s="377" t="s">
        <v>11</v>
      </c>
      <c r="M5" s="377" t="s">
        <v>12</v>
      </c>
      <c r="N5" s="378" t="s">
        <v>13</v>
      </c>
      <c r="O5" s="379" t="s">
        <v>84</v>
      </c>
    </row>
    <row r="6" spans="1:15" s="212" customFormat="1" ht="18" customHeight="1" thickBot="1">
      <c r="A6" s="536" t="s">
        <v>115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8"/>
    </row>
    <row r="7" spans="1:15" s="212" customFormat="1" ht="18" customHeight="1" thickBot="1">
      <c r="A7" s="535"/>
      <c r="B7" s="527" t="s">
        <v>85</v>
      </c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380"/>
    </row>
    <row r="8" spans="1:15" s="212" customFormat="1" ht="18" customHeight="1" thickBot="1">
      <c r="A8" s="535"/>
      <c r="B8" s="222" t="s">
        <v>118</v>
      </c>
      <c r="C8" s="223">
        <f>'4 kiad2013'!C8</f>
        <v>46650</v>
      </c>
      <c r="D8" s="224">
        <f>C8-H8-I8-J8-K8-L8-M8-N8</f>
        <v>46650</v>
      </c>
      <c r="E8" s="225">
        <f>+D8-G8</f>
        <v>3332</v>
      </c>
      <c r="F8" s="226">
        <f>93*0.666666666666667+93*0.333333333333333</f>
        <v>93</v>
      </c>
      <c r="G8" s="227">
        <v>43318</v>
      </c>
      <c r="H8" s="228">
        <v>0</v>
      </c>
      <c r="I8" s="229">
        <v>0</v>
      </c>
      <c r="J8" s="229">
        <v>0</v>
      </c>
      <c r="K8" s="229">
        <v>0</v>
      </c>
      <c r="L8" s="229">
        <v>0</v>
      </c>
      <c r="M8" s="229">
        <v>0</v>
      </c>
      <c r="N8" s="227">
        <v>0</v>
      </c>
      <c r="O8" s="380">
        <v>31006</v>
      </c>
    </row>
    <row r="9" spans="1:15" s="212" customFormat="1" ht="18" customHeight="1" thickBot="1">
      <c r="A9" s="535"/>
      <c r="B9" s="222" t="s">
        <v>123</v>
      </c>
      <c r="C9" s="223">
        <f>'4 kiad2013'!C9</f>
        <v>50681</v>
      </c>
      <c r="D9" s="224">
        <f>C9-H9-I9-J9-K9-L9-M9-N9</f>
        <v>50681</v>
      </c>
      <c r="E9" s="225">
        <f>+D9-G9</f>
        <v>7363</v>
      </c>
      <c r="F9" s="226">
        <f>93*0.666666666666667+93*0.333333333333333</f>
        <v>93</v>
      </c>
      <c r="G9" s="227">
        <v>43318</v>
      </c>
      <c r="H9" s="228">
        <v>0</v>
      </c>
      <c r="I9" s="229">
        <v>0</v>
      </c>
      <c r="J9" s="229">
        <v>0</v>
      </c>
      <c r="K9" s="229">
        <v>0</v>
      </c>
      <c r="L9" s="229">
        <v>0</v>
      </c>
      <c r="M9" s="229">
        <v>0</v>
      </c>
      <c r="N9" s="227">
        <v>0</v>
      </c>
      <c r="O9" s="380"/>
    </row>
    <row r="10" spans="1:15" s="212" customFormat="1" ht="18" customHeight="1" thickBot="1">
      <c r="A10" s="535"/>
      <c r="B10" s="222" t="s">
        <v>135</v>
      </c>
      <c r="C10" s="223">
        <f>45157+1154</f>
        <v>46311</v>
      </c>
      <c r="D10" s="224">
        <v>44096</v>
      </c>
      <c r="E10" s="225">
        <v>4342</v>
      </c>
      <c r="F10" s="226">
        <f>93*0.666666666666667+93*0.333333333333333</f>
        <v>93</v>
      </c>
      <c r="G10" s="227">
        <v>40908</v>
      </c>
      <c r="H10" s="228">
        <v>0</v>
      </c>
      <c r="I10" s="229">
        <v>0</v>
      </c>
      <c r="J10" s="229">
        <v>0</v>
      </c>
      <c r="K10" s="229">
        <v>0</v>
      </c>
      <c r="L10" s="229">
        <v>0</v>
      </c>
      <c r="M10" s="229">
        <v>0</v>
      </c>
      <c r="N10" s="227">
        <v>1154</v>
      </c>
      <c r="O10" s="380"/>
    </row>
    <row r="11" spans="1:15" s="212" customFormat="1" ht="18" customHeight="1" thickBot="1">
      <c r="A11" s="535"/>
      <c r="B11" s="527" t="s">
        <v>87</v>
      </c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380"/>
    </row>
    <row r="12" spans="1:15" s="212" customFormat="1" ht="18" customHeight="1" thickBot="1">
      <c r="A12" s="535"/>
      <c r="B12" s="314" t="s">
        <v>118</v>
      </c>
      <c r="C12" s="214">
        <f>+'4 kiad2013'!C12</f>
        <v>16802</v>
      </c>
      <c r="D12" s="215">
        <v>6301</v>
      </c>
      <c r="E12" s="216">
        <v>6301</v>
      </c>
      <c r="F12" s="217">
        <v>92</v>
      </c>
      <c r="G12" s="218">
        <v>0</v>
      </c>
      <c r="H12" s="219">
        <v>10501</v>
      </c>
      <c r="I12" s="220">
        <v>0</v>
      </c>
      <c r="J12" s="220">
        <v>0</v>
      </c>
      <c r="K12" s="220">
        <v>0</v>
      </c>
      <c r="L12" s="220">
        <v>0</v>
      </c>
      <c r="M12" s="220">
        <v>0</v>
      </c>
      <c r="N12" s="221">
        <v>0</v>
      </c>
      <c r="O12" s="380">
        <v>25593</v>
      </c>
    </row>
    <row r="13" spans="1:15" s="212" customFormat="1" ht="18" customHeight="1" thickBot="1">
      <c r="A13" s="535"/>
      <c r="B13" s="222" t="s">
        <v>123</v>
      </c>
      <c r="C13" s="223">
        <f>'4 kiad2013'!C13</f>
        <v>18385</v>
      </c>
      <c r="D13" s="224">
        <f>SUM(G13+E13)</f>
        <v>7884</v>
      </c>
      <c r="E13" s="225">
        <f>SUM(C13-H13)</f>
        <v>7884</v>
      </c>
      <c r="F13" s="226">
        <v>93</v>
      </c>
      <c r="G13" s="227">
        <v>0</v>
      </c>
      <c r="H13" s="228">
        <v>10501</v>
      </c>
      <c r="I13" s="229">
        <v>0</v>
      </c>
      <c r="J13" s="229">
        <v>0</v>
      </c>
      <c r="K13" s="229">
        <v>0</v>
      </c>
      <c r="L13" s="229">
        <v>0</v>
      </c>
      <c r="M13" s="229">
        <v>0</v>
      </c>
      <c r="N13" s="227">
        <v>0</v>
      </c>
      <c r="O13" s="380"/>
    </row>
    <row r="14" spans="1:15" s="212" customFormat="1" ht="18" customHeight="1" thickBot="1">
      <c r="A14" s="535"/>
      <c r="B14" s="222" t="s">
        <v>135</v>
      </c>
      <c r="C14" s="223">
        <v>17386</v>
      </c>
      <c r="D14" s="224">
        <v>10064</v>
      </c>
      <c r="E14" s="225">
        <v>4649</v>
      </c>
      <c r="F14" s="226">
        <v>93</v>
      </c>
      <c r="G14" s="227">
        <v>5322</v>
      </c>
      <c r="H14" s="228">
        <v>7322</v>
      </c>
      <c r="I14" s="229">
        <v>0</v>
      </c>
      <c r="J14" s="229">
        <v>0</v>
      </c>
      <c r="K14" s="229">
        <v>0</v>
      </c>
      <c r="L14" s="229">
        <v>0</v>
      </c>
      <c r="M14" s="229">
        <v>0</v>
      </c>
      <c r="N14" s="227">
        <v>0</v>
      </c>
      <c r="O14" s="380"/>
    </row>
    <row r="15" spans="1:15" s="212" customFormat="1" ht="18" customHeight="1" thickBot="1">
      <c r="A15" s="451"/>
      <c r="B15" s="527" t="s">
        <v>142</v>
      </c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380"/>
    </row>
    <row r="16" spans="1:15" s="212" customFormat="1" ht="18" customHeight="1" thickBot="1">
      <c r="A16" s="451"/>
      <c r="B16" s="314" t="s">
        <v>118</v>
      </c>
      <c r="C16" s="214">
        <f>+'4 kiad2013'!C16</f>
        <v>0</v>
      </c>
      <c r="D16" s="215">
        <v>0</v>
      </c>
      <c r="E16" s="216">
        <v>0</v>
      </c>
      <c r="F16" s="217">
        <v>92</v>
      </c>
      <c r="G16" s="218">
        <v>0</v>
      </c>
      <c r="H16" s="219">
        <v>0</v>
      </c>
      <c r="I16" s="220">
        <v>0</v>
      </c>
      <c r="J16" s="220">
        <v>0</v>
      </c>
      <c r="K16" s="220">
        <v>0</v>
      </c>
      <c r="L16" s="220">
        <v>0</v>
      </c>
      <c r="M16" s="220">
        <v>0</v>
      </c>
      <c r="N16" s="221">
        <v>0</v>
      </c>
      <c r="O16" s="380">
        <v>25593</v>
      </c>
    </row>
    <row r="17" spans="1:15" s="212" customFormat="1" ht="18" customHeight="1" thickBot="1">
      <c r="A17" s="451"/>
      <c r="B17" s="222" t="s">
        <v>123</v>
      </c>
      <c r="C17" s="223">
        <f>'4 kiad2013'!C17</f>
        <v>0</v>
      </c>
      <c r="D17" s="224">
        <v>0</v>
      </c>
      <c r="E17" s="225">
        <v>0</v>
      </c>
      <c r="F17" s="226">
        <v>93</v>
      </c>
      <c r="G17" s="227">
        <v>0</v>
      </c>
      <c r="H17" s="228">
        <v>0</v>
      </c>
      <c r="I17" s="229">
        <v>0</v>
      </c>
      <c r="J17" s="229">
        <v>0</v>
      </c>
      <c r="K17" s="229">
        <v>0</v>
      </c>
      <c r="L17" s="229">
        <v>0</v>
      </c>
      <c r="M17" s="229">
        <v>0</v>
      </c>
      <c r="N17" s="227">
        <v>0</v>
      </c>
      <c r="O17" s="380"/>
    </row>
    <row r="18" spans="1:15" s="212" customFormat="1" ht="18" customHeight="1" thickBot="1">
      <c r="A18" s="451"/>
      <c r="B18" s="222" t="s">
        <v>135</v>
      </c>
      <c r="C18" s="223">
        <v>465</v>
      </c>
      <c r="D18" s="224">
        <v>465</v>
      </c>
      <c r="E18" s="225">
        <v>0</v>
      </c>
      <c r="F18" s="226">
        <v>93</v>
      </c>
      <c r="G18" s="227">
        <v>0</v>
      </c>
      <c r="H18" s="228">
        <v>0</v>
      </c>
      <c r="I18" s="229">
        <v>0</v>
      </c>
      <c r="J18" s="229">
        <v>0</v>
      </c>
      <c r="K18" s="229">
        <v>465</v>
      </c>
      <c r="L18" s="229">
        <v>0</v>
      </c>
      <c r="M18" s="229">
        <v>0</v>
      </c>
      <c r="N18" s="227">
        <v>0</v>
      </c>
      <c r="O18" s="380"/>
    </row>
    <row r="19" spans="1:15" s="370" customFormat="1" ht="18" customHeight="1">
      <c r="A19" s="532" t="s">
        <v>132</v>
      </c>
      <c r="B19" s="532"/>
      <c r="C19" s="362">
        <f>SUM(E19:N19)</f>
        <v>63452</v>
      </c>
      <c r="D19" s="358">
        <f>+D8+D12</f>
        <v>52951</v>
      </c>
      <c r="E19" s="342">
        <f>+E8+E12</f>
        <v>9633</v>
      </c>
      <c r="F19" s="343"/>
      <c r="G19" s="359">
        <f aca="true" t="shared" si="0" ref="G19:N20">+G8+G12</f>
        <v>43318</v>
      </c>
      <c r="H19" s="356">
        <f t="shared" si="0"/>
        <v>10501</v>
      </c>
      <c r="I19" s="343">
        <f t="shared" si="0"/>
        <v>0</v>
      </c>
      <c r="J19" s="343">
        <f t="shared" si="0"/>
        <v>0</v>
      </c>
      <c r="K19" s="343">
        <f t="shared" si="0"/>
        <v>0</v>
      </c>
      <c r="L19" s="343">
        <f t="shared" si="0"/>
        <v>0</v>
      </c>
      <c r="M19" s="343">
        <f t="shared" si="0"/>
        <v>0</v>
      </c>
      <c r="N19" s="359">
        <f t="shared" si="0"/>
        <v>0</v>
      </c>
      <c r="O19" s="381">
        <v>49975</v>
      </c>
    </row>
    <row r="20" spans="1:15" s="370" customFormat="1" ht="18" customHeight="1">
      <c r="A20" s="505" t="s">
        <v>133</v>
      </c>
      <c r="B20" s="505"/>
      <c r="C20" s="308">
        <f>SUM(E20:N20)</f>
        <v>69066</v>
      </c>
      <c r="D20" s="349">
        <f>+D9+D13</f>
        <v>58565</v>
      </c>
      <c r="E20" s="350">
        <f>+E9+E13</f>
        <v>15247</v>
      </c>
      <c r="F20" s="353"/>
      <c r="G20" s="354">
        <f t="shared" si="0"/>
        <v>43318</v>
      </c>
      <c r="H20" s="351">
        <f t="shared" si="0"/>
        <v>10501</v>
      </c>
      <c r="I20" s="353">
        <f t="shared" si="0"/>
        <v>0</v>
      </c>
      <c r="J20" s="353">
        <f t="shared" si="0"/>
        <v>0</v>
      </c>
      <c r="K20" s="353">
        <f t="shared" si="0"/>
        <v>0</v>
      </c>
      <c r="L20" s="353">
        <f t="shared" si="0"/>
        <v>0</v>
      </c>
      <c r="M20" s="353">
        <f t="shared" si="0"/>
        <v>0</v>
      </c>
      <c r="N20" s="352">
        <f t="shared" si="0"/>
        <v>0</v>
      </c>
      <c r="O20" s="381"/>
    </row>
    <row r="21" spans="1:15" s="370" customFormat="1" ht="18" customHeight="1" thickBot="1">
      <c r="A21" s="505" t="s">
        <v>136</v>
      </c>
      <c r="B21" s="505"/>
      <c r="C21" s="308">
        <f>SUM(E21:N21)</f>
        <v>64162</v>
      </c>
      <c r="D21" s="349">
        <f>+D10+D14+D18</f>
        <v>54625</v>
      </c>
      <c r="E21" s="350">
        <f>+E10+E14+E18</f>
        <v>8991</v>
      </c>
      <c r="F21" s="353"/>
      <c r="G21" s="354">
        <f>+G10+G14+G18</f>
        <v>46230</v>
      </c>
      <c r="H21" s="351">
        <f>+H10+H14+H18</f>
        <v>7322</v>
      </c>
      <c r="I21" s="351">
        <f>+I10+I14+I18</f>
        <v>0</v>
      </c>
      <c r="J21" s="351">
        <f>+J10+J14+J18</f>
        <v>0</v>
      </c>
      <c r="K21" s="351">
        <f>+K10+K14+K18</f>
        <v>465</v>
      </c>
      <c r="L21" s="353">
        <f>+L10+L14</f>
        <v>0</v>
      </c>
      <c r="M21" s="353">
        <f>+M10+M14</f>
        <v>0</v>
      </c>
      <c r="N21" s="352">
        <f>+N10+N14</f>
        <v>1154</v>
      </c>
      <c r="O21" s="381"/>
    </row>
    <row r="22" spans="1:15" s="370" customFormat="1" ht="7.5" customHeight="1" thickBot="1">
      <c r="A22" s="409"/>
      <c r="B22" s="412"/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381"/>
    </row>
    <row r="23" spans="1:15" s="212" customFormat="1" ht="18" customHeight="1" hidden="1" thickBot="1">
      <c r="A23" s="518" t="s">
        <v>114</v>
      </c>
      <c r="B23" s="524"/>
      <c r="C23" s="524"/>
      <c r="D23" s="524"/>
      <c r="E23" s="524"/>
      <c r="F23" s="524"/>
      <c r="G23" s="524"/>
      <c r="H23" s="524"/>
      <c r="I23" s="524"/>
      <c r="J23" s="524"/>
      <c r="K23" s="524"/>
      <c r="L23" s="524"/>
      <c r="M23" s="524"/>
      <c r="N23" s="524"/>
      <c r="O23" s="525"/>
    </row>
    <row r="24" spans="1:15" s="238" customFormat="1" ht="18" customHeight="1" hidden="1" thickBot="1">
      <c r="A24" s="382"/>
      <c r="B24" s="526" t="s">
        <v>88</v>
      </c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383"/>
    </row>
    <row r="25" spans="1:15" s="238" customFormat="1" ht="18" customHeight="1" hidden="1">
      <c r="A25" s="382"/>
      <c r="B25" s="213" t="s">
        <v>117</v>
      </c>
      <c r="C25" s="214">
        <f>+'4 kiad2013'!C25</f>
        <v>25216</v>
      </c>
      <c r="D25" s="215">
        <v>-200</v>
      </c>
      <c r="E25" s="216">
        <v>-20018</v>
      </c>
      <c r="F25" s="239">
        <f>111*8/12+112*0.333333333333333</f>
        <v>111.33333333333329</v>
      </c>
      <c r="G25" s="240">
        <v>19818</v>
      </c>
      <c r="H25" s="219">
        <v>200</v>
      </c>
      <c r="I25" s="220">
        <v>0</v>
      </c>
      <c r="J25" s="220">
        <v>0</v>
      </c>
      <c r="K25" s="220">
        <v>0</v>
      </c>
      <c r="L25" s="220">
        <v>0</v>
      </c>
      <c r="M25" s="220">
        <v>0</v>
      </c>
      <c r="N25" s="221">
        <v>0</v>
      </c>
      <c r="O25" s="383"/>
    </row>
    <row r="26" spans="1:15" s="238" customFormat="1" ht="18" customHeight="1" hidden="1">
      <c r="A26" s="382"/>
      <c r="B26" s="222" t="s">
        <v>118</v>
      </c>
      <c r="C26" s="223">
        <f>'4 kiad2013'!C26</f>
        <v>0</v>
      </c>
      <c r="D26" s="224">
        <v>0</v>
      </c>
      <c r="E26" s="225">
        <v>0</v>
      </c>
      <c r="F26" s="228">
        <f>103*0.666666666666667+101*0.333333333333333</f>
        <v>102.33333333333331</v>
      </c>
      <c r="G26" s="241">
        <v>0</v>
      </c>
      <c r="H26" s="228">
        <v>0</v>
      </c>
      <c r="I26" s="229">
        <v>0</v>
      </c>
      <c r="J26" s="229">
        <v>0</v>
      </c>
      <c r="K26" s="229">
        <v>0</v>
      </c>
      <c r="L26" s="229">
        <v>0</v>
      </c>
      <c r="M26" s="229">
        <v>0</v>
      </c>
      <c r="N26" s="227">
        <v>0</v>
      </c>
      <c r="O26" s="383"/>
    </row>
    <row r="27" spans="1:15" s="238" customFormat="1" ht="18" customHeight="1" hidden="1" thickBot="1">
      <c r="A27" s="382"/>
      <c r="B27" s="242" t="s">
        <v>86</v>
      </c>
      <c r="C27" s="235">
        <f>+C26/C25</f>
        <v>0</v>
      </c>
      <c r="D27" s="236">
        <f>+D26/D25</f>
        <v>0</v>
      </c>
      <c r="E27" s="230">
        <f>+E26/E25</f>
        <v>0</v>
      </c>
      <c r="F27" s="231"/>
      <c r="G27" s="232">
        <f>+G26/G25</f>
        <v>0</v>
      </c>
      <c r="H27" s="233">
        <f aca="true" t="shared" si="1" ref="H27:N27">IF(H26&gt;0,H24/H26,0)</f>
        <v>0</v>
      </c>
      <c r="I27" s="234">
        <f t="shared" si="1"/>
        <v>0</v>
      </c>
      <c r="J27" s="234">
        <f t="shared" si="1"/>
        <v>0</v>
      </c>
      <c r="K27" s="234">
        <f t="shared" si="1"/>
        <v>0</v>
      </c>
      <c r="L27" s="234">
        <f t="shared" si="1"/>
        <v>0</v>
      </c>
      <c r="M27" s="234">
        <f t="shared" si="1"/>
        <v>0</v>
      </c>
      <c r="N27" s="243">
        <f t="shared" si="1"/>
        <v>0</v>
      </c>
      <c r="O27" s="383"/>
    </row>
    <row r="28" spans="1:15" s="238" customFormat="1" ht="18" customHeight="1" hidden="1" thickBot="1">
      <c r="A28" s="382"/>
      <c r="B28" s="527" t="s">
        <v>89</v>
      </c>
      <c r="C28" s="527"/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  <c r="O28" s="383"/>
    </row>
    <row r="29" spans="1:15" s="238" customFormat="1" ht="18" customHeight="1" hidden="1">
      <c r="A29" s="382"/>
      <c r="B29" s="213" t="s">
        <v>117</v>
      </c>
      <c r="C29" s="214">
        <f>+'4 kiad2013'!C29</f>
        <v>43489</v>
      </c>
      <c r="D29" s="215">
        <v>0</v>
      </c>
      <c r="E29" s="216">
        <v>-20366</v>
      </c>
      <c r="F29" s="217">
        <f>93*0.666666666666667+98*0.333333333333333</f>
        <v>94.66666666666666</v>
      </c>
      <c r="G29" s="218">
        <v>20366</v>
      </c>
      <c r="H29" s="219">
        <v>0</v>
      </c>
      <c r="I29" s="220">
        <v>0</v>
      </c>
      <c r="J29" s="220">
        <v>0</v>
      </c>
      <c r="K29" s="220">
        <v>0</v>
      </c>
      <c r="L29" s="220">
        <v>0</v>
      </c>
      <c r="M29" s="220">
        <v>0</v>
      </c>
      <c r="N29" s="221">
        <v>0</v>
      </c>
      <c r="O29" s="383"/>
    </row>
    <row r="30" spans="1:15" s="238" customFormat="1" ht="18" customHeight="1" hidden="1">
      <c r="A30" s="382"/>
      <c r="B30" s="222" t="s">
        <v>118</v>
      </c>
      <c r="C30" s="223">
        <f>'4 kiad2013'!C30</f>
        <v>0</v>
      </c>
      <c r="D30" s="224">
        <f>C30-H30-I30-J30-K30-L30-M30-N30</f>
        <v>0</v>
      </c>
      <c r="E30" s="225">
        <v>0</v>
      </c>
      <c r="F30" s="226">
        <f>90*8/12+97*0.333333333333333</f>
        <v>92.3333333333333</v>
      </c>
      <c r="G30" s="227">
        <v>0</v>
      </c>
      <c r="H30" s="228">
        <v>0</v>
      </c>
      <c r="I30" s="229">
        <v>0</v>
      </c>
      <c r="J30" s="229">
        <v>0</v>
      </c>
      <c r="K30" s="229">
        <v>0</v>
      </c>
      <c r="L30" s="229">
        <v>0</v>
      </c>
      <c r="M30" s="229">
        <v>0</v>
      </c>
      <c r="N30" s="227">
        <v>0</v>
      </c>
      <c r="O30" s="383"/>
    </row>
    <row r="31" spans="1:15" s="238" customFormat="1" ht="18" customHeight="1" hidden="1" thickBot="1">
      <c r="A31" s="382"/>
      <c r="B31" s="242" t="s">
        <v>86</v>
      </c>
      <c r="C31" s="235">
        <f>+C30/C29</f>
        <v>0</v>
      </c>
      <c r="D31" s="236" t="e">
        <f>+D30/D29</f>
        <v>#DIV/0!</v>
      </c>
      <c r="E31" s="230">
        <f>+E30/E29</f>
        <v>0</v>
      </c>
      <c r="F31" s="231"/>
      <c r="G31" s="232">
        <f>+G30/G29</f>
        <v>0</v>
      </c>
      <c r="H31" s="233">
        <f aca="true" t="shared" si="2" ref="H31:N31">IF(H30&gt;0,H28/H30,0)</f>
        <v>0</v>
      </c>
      <c r="I31" s="234">
        <f t="shared" si="2"/>
        <v>0</v>
      </c>
      <c r="J31" s="234">
        <f t="shared" si="2"/>
        <v>0</v>
      </c>
      <c r="K31" s="234">
        <f t="shared" si="2"/>
        <v>0</v>
      </c>
      <c r="L31" s="234">
        <f t="shared" si="2"/>
        <v>0</v>
      </c>
      <c r="M31" s="234">
        <f t="shared" si="2"/>
        <v>0</v>
      </c>
      <c r="N31" s="243">
        <f t="shared" si="2"/>
        <v>0</v>
      </c>
      <c r="O31" s="383"/>
    </row>
    <row r="32" spans="1:15" s="238" customFormat="1" ht="18" customHeight="1" hidden="1" thickBot="1">
      <c r="A32" s="382"/>
      <c r="B32" s="527" t="s">
        <v>90</v>
      </c>
      <c r="C32" s="527"/>
      <c r="D32" s="527"/>
      <c r="E32" s="527"/>
      <c r="F32" s="527"/>
      <c r="G32" s="527"/>
      <c r="H32" s="527"/>
      <c r="I32" s="527"/>
      <c r="J32" s="527"/>
      <c r="K32" s="527"/>
      <c r="L32" s="527"/>
      <c r="M32" s="527"/>
      <c r="N32" s="527"/>
      <c r="O32" s="383"/>
    </row>
    <row r="33" spans="1:15" s="293" customFormat="1" ht="18" customHeight="1" hidden="1">
      <c r="A33" s="384"/>
      <c r="B33" s="314" t="s">
        <v>117</v>
      </c>
      <c r="C33" s="340">
        <f>+'4 kiad2013'!C33</f>
        <v>24509</v>
      </c>
      <c r="D33" s="341">
        <v>-2848</v>
      </c>
      <c r="E33" s="342">
        <v>-14270</v>
      </c>
      <c r="F33" s="343">
        <f>110*0.666666666666667+110*0.333333333333333</f>
        <v>110</v>
      </c>
      <c r="G33" s="344">
        <v>11422</v>
      </c>
      <c r="H33" s="345">
        <v>2848</v>
      </c>
      <c r="I33" s="346">
        <v>0</v>
      </c>
      <c r="J33" s="346">
        <v>0</v>
      </c>
      <c r="K33" s="346">
        <v>0</v>
      </c>
      <c r="L33" s="346">
        <v>0</v>
      </c>
      <c r="M33" s="346">
        <v>0</v>
      </c>
      <c r="N33" s="347">
        <v>0</v>
      </c>
      <c r="O33" s="385"/>
    </row>
    <row r="34" spans="1:15" s="293" customFormat="1" ht="18" customHeight="1" hidden="1">
      <c r="A34" s="384"/>
      <c r="B34" s="320" t="s">
        <v>118</v>
      </c>
      <c r="C34" s="348">
        <f>'4 kiad2013'!C34</f>
        <v>0</v>
      </c>
      <c r="D34" s="349">
        <v>0</v>
      </c>
      <c r="E34" s="350">
        <v>0</v>
      </c>
      <c r="F34" s="351">
        <f>107*0.666666666666667+110*0.333333333333333</f>
        <v>108</v>
      </c>
      <c r="G34" s="352">
        <v>0</v>
      </c>
      <c r="H34" s="351">
        <v>0</v>
      </c>
      <c r="I34" s="353">
        <v>0</v>
      </c>
      <c r="J34" s="353">
        <v>0</v>
      </c>
      <c r="K34" s="353">
        <v>0</v>
      </c>
      <c r="L34" s="353">
        <v>0</v>
      </c>
      <c r="M34" s="353">
        <v>0</v>
      </c>
      <c r="N34" s="354">
        <v>0</v>
      </c>
      <c r="O34" s="385"/>
    </row>
    <row r="35" spans="1:15" s="293" customFormat="1" ht="18" customHeight="1" hidden="1" thickBot="1">
      <c r="A35" s="384"/>
      <c r="B35" s="327" t="s">
        <v>86</v>
      </c>
      <c r="C35" s="87">
        <f>+C34/C33</f>
        <v>0</v>
      </c>
      <c r="D35" s="68">
        <f>+D34/D33</f>
        <v>0</v>
      </c>
      <c r="E35" s="29">
        <f>+E34/E33</f>
        <v>0</v>
      </c>
      <c r="F35" s="355"/>
      <c r="G35" s="31">
        <f>+G34/G33</f>
        <v>0</v>
      </c>
      <c r="H35" s="37">
        <f aca="true" t="shared" si="3" ref="H35:N35">IF(H34&gt;0,H32/H34,0)</f>
        <v>0</v>
      </c>
      <c r="I35" s="30">
        <f t="shared" si="3"/>
        <v>0</v>
      </c>
      <c r="J35" s="30">
        <f t="shared" si="3"/>
        <v>0</v>
      </c>
      <c r="K35" s="30">
        <f t="shared" si="3"/>
        <v>0</v>
      </c>
      <c r="L35" s="30">
        <f t="shared" si="3"/>
        <v>0</v>
      </c>
      <c r="M35" s="30">
        <f t="shared" si="3"/>
        <v>0</v>
      </c>
      <c r="N35" s="328">
        <f t="shared" si="3"/>
        <v>0</v>
      </c>
      <c r="O35" s="385"/>
    </row>
    <row r="36" spans="1:15" s="293" customFormat="1" ht="18" customHeight="1" hidden="1" thickBot="1">
      <c r="A36" s="384"/>
      <c r="B36" s="503" t="s">
        <v>91</v>
      </c>
      <c r="C36" s="503"/>
      <c r="D36" s="503"/>
      <c r="E36" s="503"/>
      <c r="F36" s="503"/>
      <c r="G36" s="503"/>
      <c r="H36" s="503"/>
      <c r="I36" s="503"/>
      <c r="J36" s="503"/>
      <c r="K36" s="503"/>
      <c r="L36" s="503"/>
      <c r="M36" s="503"/>
      <c r="N36" s="503"/>
      <c r="O36" s="385"/>
    </row>
    <row r="37" spans="1:15" s="293" customFormat="1" ht="18" customHeight="1" hidden="1">
      <c r="A37" s="384"/>
      <c r="B37" s="314" t="s">
        <v>117</v>
      </c>
      <c r="C37" s="340">
        <f>+'4 kiad2013'!C37</f>
        <v>10517</v>
      </c>
      <c r="D37" s="341">
        <v>0</v>
      </c>
      <c r="E37" s="342">
        <v>-1309</v>
      </c>
      <c r="F37" s="343">
        <f>75*0.666666666666667+70*0.333333333333333</f>
        <v>73.33333333333333</v>
      </c>
      <c r="G37" s="344">
        <v>1309</v>
      </c>
      <c r="H37" s="345">
        <v>0</v>
      </c>
      <c r="I37" s="346">
        <v>0</v>
      </c>
      <c r="J37" s="346">
        <v>0</v>
      </c>
      <c r="K37" s="346">
        <v>0</v>
      </c>
      <c r="L37" s="346">
        <v>0</v>
      </c>
      <c r="M37" s="346">
        <v>0</v>
      </c>
      <c r="N37" s="347">
        <v>0</v>
      </c>
      <c r="O37" s="385"/>
    </row>
    <row r="38" spans="1:15" s="293" customFormat="1" ht="18" customHeight="1" hidden="1">
      <c r="A38" s="384"/>
      <c r="B38" s="320" t="s">
        <v>118</v>
      </c>
      <c r="C38" s="348">
        <f>'4 kiad2013'!C38</f>
        <v>0</v>
      </c>
      <c r="D38" s="349">
        <f>C38-H38-I38-J38-K38-L38-M38-N38</f>
        <v>0</v>
      </c>
      <c r="E38" s="350">
        <v>0</v>
      </c>
      <c r="F38" s="345">
        <f>70*0.666666666666667+70*0.333333333333333</f>
        <v>70</v>
      </c>
      <c r="G38" s="352">
        <v>0</v>
      </c>
      <c r="H38" s="351">
        <v>0</v>
      </c>
      <c r="I38" s="353">
        <v>0</v>
      </c>
      <c r="J38" s="353">
        <v>0</v>
      </c>
      <c r="K38" s="353">
        <v>0</v>
      </c>
      <c r="L38" s="353">
        <v>0</v>
      </c>
      <c r="M38" s="353">
        <v>0</v>
      </c>
      <c r="N38" s="354">
        <v>0</v>
      </c>
      <c r="O38" s="385"/>
    </row>
    <row r="39" spans="1:15" s="293" customFormat="1" ht="18" customHeight="1" hidden="1" thickBot="1">
      <c r="A39" s="384"/>
      <c r="B39" s="327" t="s">
        <v>86</v>
      </c>
      <c r="C39" s="87">
        <f>+C38/C37</f>
        <v>0</v>
      </c>
      <c r="D39" s="68" t="e">
        <f>+D38/D37</f>
        <v>#DIV/0!</v>
      </c>
      <c r="E39" s="29">
        <f>+E38/E37</f>
        <v>0</v>
      </c>
      <c r="F39" s="355"/>
      <c r="G39" s="31">
        <f>+G38/G37</f>
        <v>0</v>
      </c>
      <c r="H39" s="37">
        <f aca="true" t="shared" si="4" ref="H39:N39">IF(H38&gt;0,H36/H38,0)</f>
        <v>0</v>
      </c>
      <c r="I39" s="30">
        <f t="shared" si="4"/>
        <v>0</v>
      </c>
      <c r="J39" s="30">
        <f t="shared" si="4"/>
        <v>0</v>
      </c>
      <c r="K39" s="30">
        <f t="shared" si="4"/>
        <v>0</v>
      </c>
      <c r="L39" s="30">
        <f t="shared" si="4"/>
        <v>0</v>
      </c>
      <c r="M39" s="30">
        <f t="shared" si="4"/>
        <v>0</v>
      </c>
      <c r="N39" s="328">
        <f t="shared" si="4"/>
        <v>0</v>
      </c>
      <c r="O39" s="385"/>
    </row>
    <row r="40" spans="1:15" s="293" customFormat="1" ht="18" customHeight="1" hidden="1" thickBot="1">
      <c r="A40" s="384"/>
      <c r="B40" s="503" t="s">
        <v>92</v>
      </c>
      <c r="C40" s="503"/>
      <c r="D40" s="503"/>
      <c r="E40" s="503"/>
      <c r="F40" s="503"/>
      <c r="G40" s="503"/>
      <c r="H40" s="503"/>
      <c r="I40" s="503"/>
      <c r="J40" s="503"/>
      <c r="K40" s="503"/>
      <c r="L40" s="503"/>
      <c r="M40" s="503"/>
      <c r="N40" s="503"/>
      <c r="O40" s="385"/>
    </row>
    <row r="41" spans="1:15" s="293" customFormat="1" ht="18" customHeight="1" hidden="1">
      <c r="A41" s="384"/>
      <c r="B41" s="314" t="s">
        <v>117</v>
      </c>
      <c r="C41" s="340">
        <f>+'4 kiad2013'!C41</f>
        <v>3991</v>
      </c>
      <c r="D41" s="341">
        <f>C41-H41-I41-J41-K41-L41-M41-N41</f>
        <v>3991</v>
      </c>
      <c r="E41" s="342">
        <f>+D41-G41</f>
        <v>3520</v>
      </c>
      <c r="F41" s="343">
        <f>25*0.666666666666667+25*0.333333333333333</f>
        <v>25</v>
      </c>
      <c r="G41" s="344">
        <v>471</v>
      </c>
      <c r="H41" s="345">
        <v>0</v>
      </c>
      <c r="I41" s="346">
        <v>0</v>
      </c>
      <c r="J41" s="346">
        <v>0</v>
      </c>
      <c r="K41" s="346">
        <v>0</v>
      </c>
      <c r="L41" s="346">
        <v>0</v>
      </c>
      <c r="M41" s="346">
        <v>0</v>
      </c>
      <c r="N41" s="347">
        <v>0</v>
      </c>
      <c r="O41" s="385"/>
    </row>
    <row r="42" spans="1:15" s="293" customFormat="1" ht="18" customHeight="1" hidden="1">
      <c r="A42" s="384"/>
      <c r="B42" s="320" t="s">
        <v>118</v>
      </c>
      <c r="C42" s="348">
        <f>'4 kiad2013'!C42</f>
        <v>0</v>
      </c>
      <c r="D42" s="349">
        <f>C42-H42-I42-J42-K42-L42-M42-N42</f>
        <v>0</v>
      </c>
      <c r="E42" s="350">
        <v>0</v>
      </c>
      <c r="F42" s="345">
        <f>17*0.666666666666667+17*0.333333333333333</f>
        <v>17</v>
      </c>
      <c r="G42" s="352">
        <v>0</v>
      </c>
      <c r="H42" s="351">
        <v>0</v>
      </c>
      <c r="I42" s="353">
        <v>0</v>
      </c>
      <c r="J42" s="353">
        <v>0</v>
      </c>
      <c r="K42" s="353">
        <v>0</v>
      </c>
      <c r="L42" s="353">
        <v>0</v>
      </c>
      <c r="M42" s="353">
        <v>0</v>
      </c>
      <c r="N42" s="354">
        <v>0</v>
      </c>
      <c r="O42" s="385"/>
    </row>
    <row r="43" spans="1:15" s="293" customFormat="1" ht="18" customHeight="1" hidden="1" thickBot="1">
      <c r="A43" s="384"/>
      <c r="B43" s="327" t="s">
        <v>86</v>
      </c>
      <c r="C43" s="87">
        <f>+C42/C41</f>
        <v>0</v>
      </c>
      <c r="D43" s="68">
        <f>+D42/D41</f>
        <v>0</v>
      </c>
      <c r="E43" s="29">
        <f>+E42/E41</f>
        <v>0</v>
      </c>
      <c r="F43" s="355"/>
      <c r="G43" s="31">
        <f>+G42/G41</f>
        <v>0</v>
      </c>
      <c r="H43" s="37">
        <f aca="true" t="shared" si="5" ref="H43:N43">IF(H42&gt;0,H40/H42,0)</f>
        <v>0</v>
      </c>
      <c r="I43" s="30">
        <f t="shared" si="5"/>
        <v>0</v>
      </c>
      <c r="J43" s="30">
        <f t="shared" si="5"/>
        <v>0</v>
      </c>
      <c r="K43" s="30">
        <f t="shared" si="5"/>
        <v>0</v>
      </c>
      <c r="L43" s="30">
        <f t="shared" si="5"/>
        <v>0</v>
      </c>
      <c r="M43" s="30">
        <f t="shared" si="5"/>
        <v>0</v>
      </c>
      <c r="N43" s="328">
        <f t="shared" si="5"/>
        <v>0</v>
      </c>
      <c r="O43" s="385"/>
    </row>
    <row r="44" spans="1:15" s="293" customFormat="1" ht="18" customHeight="1" hidden="1" thickBot="1">
      <c r="A44" s="384"/>
      <c r="B44" s="503" t="s">
        <v>93</v>
      </c>
      <c r="C44" s="503"/>
      <c r="D44" s="503"/>
      <c r="E44" s="503"/>
      <c r="F44" s="503"/>
      <c r="G44" s="503"/>
      <c r="H44" s="503"/>
      <c r="I44" s="503"/>
      <c r="J44" s="503"/>
      <c r="K44" s="503"/>
      <c r="L44" s="503"/>
      <c r="M44" s="503"/>
      <c r="N44" s="503"/>
      <c r="O44" s="385"/>
    </row>
    <row r="45" spans="1:15" s="293" customFormat="1" ht="18" customHeight="1" hidden="1">
      <c r="A45" s="384"/>
      <c r="B45" s="314" t="s">
        <v>117</v>
      </c>
      <c r="C45" s="340">
        <f>+'4 kiad2013'!C45</f>
        <v>12757</v>
      </c>
      <c r="D45" s="341">
        <f>C45-H45-I45-J45-K45-L45-M45-N45</f>
        <v>1166</v>
      </c>
      <c r="E45" s="342">
        <f>+D45-G45</f>
        <v>-2778</v>
      </c>
      <c r="F45" s="356">
        <v>58</v>
      </c>
      <c r="G45" s="344">
        <v>3944</v>
      </c>
      <c r="H45" s="322">
        <v>11591</v>
      </c>
      <c r="I45" s="346">
        <v>0</v>
      </c>
      <c r="J45" s="346">
        <v>0</v>
      </c>
      <c r="K45" s="346">
        <v>0</v>
      </c>
      <c r="L45" s="346">
        <v>0</v>
      </c>
      <c r="M45" s="346">
        <v>0</v>
      </c>
      <c r="N45" s="347">
        <v>0</v>
      </c>
      <c r="O45" s="385"/>
    </row>
    <row r="46" spans="1:15" s="293" customFormat="1" ht="18" customHeight="1" hidden="1">
      <c r="A46" s="384"/>
      <c r="B46" s="320" t="s">
        <v>118</v>
      </c>
      <c r="C46" s="348">
        <f>'4 kiad2013'!C46</f>
        <v>0</v>
      </c>
      <c r="D46" s="349">
        <v>0</v>
      </c>
      <c r="E46" s="350">
        <v>0</v>
      </c>
      <c r="F46" s="345">
        <v>48</v>
      </c>
      <c r="G46" s="357">
        <v>0</v>
      </c>
      <c r="H46" s="322">
        <v>0</v>
      </c>
      <c r="I46" s="353">
        <v>0</v>
      </c>
      <c r="J46" s="353">
        <v>0</v>
      </c>
      <c r="K46" s="353">
        <v>0</v>
      </c>
      <c r="L46" s="353">
        <v>0</v>
      </c>
      <c r="M46" s="353">
        <v>0</v>
      </c>
      <c r="N46" s="354">
        <v>0</v>
      </c>
      <c r="O46" s="385"/>
    </row>
    <row r="47" spans="1:15" s="293" customFormat="1" ht="18" customHeight="1" hidden="1" thickBot="1">
      <c r="A47" s="384"/>
      <c r="B47" s="327" t="s">
        <v>86</v>
      </c>
      <c r="C47" s="87">
        <f>+C46/C45</f>
        <v>0</v>
      </c>
      <c r="D47" s="68">
        <f>+D46/D45</f>
        <v>0</v>
      </c>
      <c r="E47" s="29">
        <f>+E46/E45</f>
        <v>0</v>
      </c>
      <c r="F47" s="355"/>
      <c r="G47" s="31">
        <f>+G46/G45</f>
        <v>0</v>
      </c>
      <c r="H47" s="37">
        <f>+H46/H45</f>
        <v>0</v>
      </c>
      <c r="I47" s="30">
        <f aca="true" t="shared" si="6" ref="I47:N47">IF(I46&gt;0,I44/I46,0)</f>
        <v>0</v>
      </c>
      <c r="J47" s="30">
        <f t="shared" si="6"/>
        <v>0</v>
      </c>
      <c r="K47" s="30">
        <f t="shared" si="6"/>
        <v>0</v>
      </c>
      <c r="L47" s="30">
        <f t="shared" si="6"/>
        <v>0</v>
      </c>
      <c r="M47" s="30">
        <f t="shared" si="6"/>
        <v>0</v>
      </c>
      <c r="N47" s="328">
        <f t="shared" si="6"/>
        <v>0</v>
      </c>
      <c r="O47" s="385"/>
    </row>
    <row r="48" spans="1:15" s="293" customFormat="1" ht="18" customHeight="1" hidden="1" thickBot="1">
      <c r="A48" s="384"/>
      <c r="B48" s="503" t="s">
        <v>94</v>
      </c>
      <c r="C48" s="503"/>
      <c r="D48" s="503"/>
      <c r="E48" s="503"/>
      <c r="F48" s="503"/>
      <c r="G48" s="503"/>
      <c r="H48" s="503"/>
      <c r="I48" s="503"/>
      <c r="J48" s="503"/>
      <c r="K48" s="503"/>
      <c r="L48" s="503"/>
      <c r="M48" s="503"/>
      <c r="N48" s="503"/>
      <c r="O48" s="385"/>
    </row>
    <row r="49" spans="1:15" s="293" customFormat="1" ht="18" customHeight="1" hidden="1">
      <c r="A49" s="384"/>
      <c r="B49" s="314" t="s">
        <v>117</v>
      </c>
      <c r="C49" s="340">
        <f>+'4 kiad2013'!C49</f>
        <v>804</v>
      </c>
      <c r="D49" s="358">
        <f>C49-H49-I49-J49-K49-L49-M49-N49</f>
        <v>-17</v>
      </c>
      <c r="E49" s="343">
        <v>0</v>
      </c>
      <c r="F49" s="356"/>
      <c r="G49" s="343">
        <v>0</v>
      </c>
      <c r="H49" s="316">
        <v>821</v>
      </c>
      <c r="I49" s="343">
        <v>0</v>
      </c>
      <c r="J49" s="343">
        <v>0</v>
      </c>
      <c r="K49" s="343">
        <v>0</v>
      </c>
      <c r="L49" s="343">
        <v>0</v>
      </c>
      <c r="M49" s="343">
        <v>0</v>
      </c>
      <c r="N49" s="359">
        <v>0</v>
      </c>
      <c r="O49" s="385"/>
    </row>
    <row r="50" spans="1:15" s="293" customFormat="1" ht="18" customHeight="1" hidden="1">
      <c r="A50" s="384"/>
      <c r="B50" s="320" t="s">
        <v>118</v>
      </c>
      <c r="C50" s="348">
        <f>'4 kiad2013'!C50</f>
        <v>0</v>
      </c>
      <c r="D50" s="349">
        <v>0</v>
      </c>
      <c r="E50" s="353">
        <v>0</v>
      </c>
      <c r="F50" s="345"/>
      <c r="G50" s="353">
        <v>0</v>
      </c>
      <c r="H50" s="322">
        <v>0</v>
      </c>
      <c r="I50" s="353">
        <v>0</v>
      </c>
      <c r="J50" s="353">
        <v>0</v>
      </c>
      <c r="K50" s="353">
        <v>0</v>
      </c>
      <c r="L50" s="353">
        <v>0</v>
      </c>
      <c r="M50" s="353">
        <v>0</v>
      </c>
      <c r="N50" s="354">
        <v>0</v>
      </c>
      <c r="O50" s="385"/>
    </row>
    <row r="51" spans="1:15" s="293" customFormat="1" ht="18" customHeight="1" hidden="1" thickBot="1">
      <c r="A51" s="384"/>
      <c r="B51" s="330" t="s">
        <v>86</v>
      </c>
      <c r="C51" s="360">
        <f>+C50/C49</f>
        <v>0</v>
      </c>
      <c r="D51" s="361">
        <f>IF(D50&gt;0,D48/D50,0)</f>
        <v>0</v>
      </c>
      <c r="E51" s="332">
        <f>IF(E50&gt;0,E48/E50,0)</f>
        <v>0</v>
      </c>
      <c r="F51" s="334"/>
      <c r="G51" s="332">
        <f>IF(G50&gt;0,G48/G50,0)</f>
        <v>0</v>
      </c>
      <c r="H51" s="334">
        <f>+H50/H49</f>
        <v>0</v>
      </c>
      <c r="I51" s="332">
        <f aca="true" t="shared" si="7" ref="I51:N51">IF(I50&gt;0,I48/I50,0)</f>
        <v>0</v>
      </c>
      <c r="J51" s="332">
        <f t="shared" si="7"/>
        <v>0</v>
      </c>
      <c r="K51" s="332">
        <f t="shared" si="7"/>
        <v>0</v>
      </c>
      <c r="L51" s="332">
        <f t="shared" si="7"/>
        <v>0</v>
      </c>
      <c r="M51" s="332">
        <f t="shared" si="7"/>
        <v>0</v>
      </c>
      <c r="N51" s="335">
        <f t="shared" si="7"/>
        <v>0</v>
      </c>
      <c r="O51" s="385"/>
    </row>
    <row r="52" spans="1:15" s="293" customFormat="1" ht="18" customHeight="1" hidden="1">
      <c r="A52" s="531" t="s">
        <v>95</v>
      </c>
      <c r="B52" s="532"/>
      <c r="C52" s="362">
        <f>SUM(E52:N52)</f>
        <v>17569</v>
      </c>
      <c r="D52" s="394">
        <f>+D25+D29+D33+D37+D41+D45+D49</f>
        <v>2092</v>
      </c>
      <c r="E52" s="316">
        <f>+E25+E29+E33+E37+E41+E45+E49</f>
        <v>-55221</v>
      </c>
      <c r="F52" s="316"/>
      <c r="G52" s="317">
        <f aca="true" t="shared" si="8" ref="G52:N53">+G25+G29+G33+G37+G41+G45+G49</f>
        <v>57330</v>
      </c>
      <c r="H52" s="317">
        <f t="shared" si="8"/>
        <v>15460</v>
      </c>
      <c r="I52" s="317">
        <f t="shared" si="8"/>
        <v>0</v>
      </c>
      <c r="J52" s="317">
        <f t="shared" si="8"/>
        <v>0</v>
      </c>
      <c r="K52" s="317">
        <f t="shared" si="8"/>
        <v>0</v>
      </c>
      <c r="L52" s="317">
        <f t="shared" si="8"/>
        <v>0</v>
      </c>
      <c r="M52" s="317">
        <f t="shared" si="8"/>
        <v>0</v>
      </c>
      <c r="N52" s="318">
        <f t="shared" si="8"/>
        <v>0</v>
      </c>
      <c r="O52" s="385"/>
    </row>
    <row r="53" spans="1:15" s="293" customFormat="1" ht="18" customHeight="1" hidden="1">
      <c r="A53" s="515" t="s">
        <v>121</v>
      </c>
      <c r="B53" s="505"/>
      <c r="C53" s="308">
        <f>SUM(E53:N53)</f>
        <v>0</v>
      </c>
      <c r="D53" s="395">
        <f>+D26+D30+D34+D38+D42+D46+D50</f>
        <v>0</v>
      </c>
      <c r="E53" s="329">
        <f>+E26+E30+E34+E38+E42+E46+E50</f>
        <v>0</v>
      </c>
      <c r="F53" s="329"/>
      <c r="G53" s="326">
        <f t="shared" si="8"/>
        <v>0</v>
      </c>
      <c r="H53" s="326">
        <f t="shared" si="8"/>
        <v>0</v>
      </c>
      <c r="I53" s="326">
        <f t="shared" si="8"/>
        <v>0</v>
      </c>
      <c r="J53" s="326">
        <f t="shared" si="8"/>
        <v>0</v>
      </c>
      <c r="K53" s="326">
        <f t="shared" si="8"/>
        <v>0</v>
      </c>
      <c r="L53" s="326">
        <f t="shared" si="8"/>
        <v>0</v>
      </c>
      <c r="M53" s="326">
        <f t="shared" si="8"/>
        <v>0</v>
      </c>
      <c r="N53" s="312">
        <f t="shared" si="8"/>
        <v>0</v>
      </c>
      <c r="O53" s="385"/>
    </row>
    <row r="54" spans="1:15" s="293" customFormat="1" ht="18" customHeight="1" hidden="1" thickBot="1">
      <c r="A54" s="517" t="s">
        <v>86</v>
      </c>
      <c r="B54" s="508"/>
      <c r="C54" s="360">
        <f>+C53/C52</f>
        <v>0</v>
      </c>
      <c r="D54" s="414">
        <f>+D53/D52</f>
        <v>0</v>
      </c>
      <c r="E54" s="334">
        <f>+E53/E52</f>
        <v>0</v>
      </c>
      <c r="F54" s="332"/>
      <c r="G54" s="332">
        <f>+G53/G52</f>
        <v>0</v>
      </c>
      <c r="H54" s="332">
        <f>+H53/H52</f>
        <v>0</v>
      </c>
      <c r="I54" s="332">
        <f>IF(I53&gt;0,#REF!/I53,0)</f>
        <v>0</v>
      </c>
      <c r="J54" s="332">
        <f>IF(J53&gt;0,#REF!/J53,0)</f>
        <v>0</v>
      </c>
      <c r="K54" s="332">
        <f>IF(K53&gt;0,#REF!/K53,0)</f>
        <v>0</v>
      </c>
      <c r="L54" s="332">
        <f>IF(L53&gt;0,#REF!/L53,0)</f>
        <v>0</v>
      </c>
      <c r="M54" s="332">
        <f>IF(M53&gt;0,#REF!/M53,0)</f>
        <v>0</v>
      </c>
      <c r="N54" s="333">
        <f>IF(N53&gt;0,#REF!/N53,0)</f>
        <v>0</v>
      </c>
      <c r="O54" s="385"/>
    </row>
    <row r="55" spans="1:15" s="293" customFormat="1" ht="9" customHeight="1" thickBot="1">
      <c r="A55" s="415"/>
      <c r="B55" s="416"/>
      <c r="C55" s="417"/>
      <c r="D55" s="418"/>
      <c r="E55" s="418"/>
      <c r="F55" s="418"/>
      <c r="G55" s="418"/>
      <c r="H55" s="418"/>
      <c r="I55" s="418"/>
      <c r="J55" s="418"/>
      <c r="K55" s="418"/>
      <c r="L55" s="418"/>
      <c r="M55" s="418"/>
      <c r="N55" s="419"/>
      <c r="O55" s="385"/>
    </row>
    <row r="56" spans="1:15" s="363" customFormat="1" ht="18" customHeight="1" thickBot="1">
      <c r="A56" s="518" t="s">
        <v>116</v>
      </c>
      <c r="B56" s="519"/>
      <c r="C56" s="519"/>
      <c r="D56" s="519"/>
      <c r="E56" s="519"/>
      <c r="F56" s="519"/>
      <c r="G56" s="519"/>
      <c r="H56" s="519"/>
      <c r="I56" s="519"/>
      <c r="J56" s="519"/>
      <c r="K56" s="519"/>
      <c r="L56" s="519"/>
      <c r="M56" s="519"/>
      <c r="N56" s="519"/>
      <c r="O56" s="520"/>
    </row>
    <row r="57" spans="1:18" s="293" customFormat="1" ht="18" customHeight="1" thickBot="1">
      <c r="A57" s="386"/>
      <c r="B57" s="503" t="s">
        <v>110</v>
      </c>
      <c r="C57" s="503"/>
      <c r="D57" s="503"/>
      <c r="E57" s="503"/>
      <c r="F57" s="503"/>
      <c r="G57" s="503"/>
      <c r="H57" s="503"/>
      <c r="I57" s="503"/>
      <c r="J57" s="503"/>
      <c r="K57" s="503"/>
      <c r="L57" s="503"/>
      <c r="M57" s="503"/>
      <c r="N57" s="503"/>
      <c r="O57" s="504"/>
      <c r="P57" s="289"/>
      <c r="Q57" s="289"/>
      <c r="R57" s="289"/>
    </row>
    <row r="58" spans="1:18" s="293" customFormat="1" ht="18" customHeight="1">
      <c r="A58" s="384"/>
      <c r="B58" s="314" t="s">
        <v>118</v>
      </c>
      <c r="C58" s="340">
        <f>+'4 kiad2013'!C58</f>
        <v>0</v>
      </c>
      <c r="D58" s="341">
        <f>C58-H58-I58-J58-K58-L58-M58-N58</f>
        <v>-500</v>
      </c>
      <c r="E58" s="342">
        <f>+D58-G58</f>
        <v>-500</v>
      </c>
      <c r="F58" s="356"/>
      <c r="G58" s="344">
        <v>0</v>
      </c>
      <c r="H58" s="322">
        <v>500</v>
      </c>
      <c r="I58" s="323">
        <v>0</v>
      </c>
      <c r="J58" s="323">
        <f>+I58-L58-M58</f>
        <v>0</v>
      </c>
      <c r="K58" s="323">
        <v>0</v>
      </c>
      <c r="L58" s="323">
        <v>0</v>
      </c>
      <c r="M58" s="323">
        <v>0</v>
      </c>
      <c r="N58" s="324">
        <v>0</v>
      </c>
      <c r="O58" s="387">
        <v>0</v>
      </c>
      <c r="P58" s="289"/>
      <c r="Q58" s="289"/>
      <c r="R58" s="289"/>
    </row>
    <row r="59" spans="1:18" s="293" customFormat="1" ht="18" customHeight="1">
      <c r="A59" s="384"/>
      <c r="B59" s="222" t="s">
        <v>123</v>
      </c>
      <c r="C59" s="348">
        <f>'4 kiad2013'!C59</f>
        <v>0</v>
      </c>
      <c r="D59" s="349">
        <f>C59-H59-I59-J59-K59-L59-M59-N59</f>
        <v>-500</v>
      </c>
      <c r="E59" s="350">
        <f>+D59-G59</f>
        <v>-500</v>
      </c>
      <c r="F59" s="345"/>
      <c r="G59" s="357">
        <v>0</v>
      </c>
      <c r="H59" s="329">
        <v>500</v>
      </c>
      <c r="I59" s="326">
        <v>0</v>
      </c>
      <c r="J59" s="326">
        <f>+I59-L59-M59</f>
        <v>0</v>
      </c>
      <c r="K59" s="326">
        <v>0</v>
      </c>
      <c r="L59" s="326">
        <v>0</v>
      </c>
      <c r="M59" s="326">
        <v>0</v>
      </c>
      <c r="N59" s="312">
        <v>0</v>
      </c>
      <c r="O59" s="388">
        <v>0</v>
      </c>
      <c r="P59" s="289"/>
      <c r="Q59" s="289"/>
      <c r="R59" s="289"/>
    </row>
    <row r="60" spans="1:18" s="293" customFormat="1" ht="18" customHeight="1" thickBot="1">
      <c r="A60" s="384"/>
      <c r="B60" s="222" t="s">
        <v>135</v>
      </c>
      <c r="C60" s="348">
        <v>500</v>
      </c>
      <c r="D60" s="349">
        <f>C60-H60-I60-J60-K60-L60-M60-N60</f>
        <v>0</v>
      </c>
      <c r="E60" s="350">
        <f>+D60-G60</f>
        <v>0</v>
      </c>
      <c r="F60" s="345"/>
      <c r="G60" s="357">
        <v>0</v>
      </c>
      <c r="H60" s="329">
        <v>500</v>
      </c>
      <c r="I60" s="326">
        <v>0</v>
      </c>
      <c r="J60" s="326">
        <f>+I60-L60-M60</f>
        <v>0</v>
      </c>
      <c r="K60" s="326">
        <v>0</v>
      </c>
      <c r="L60" s="326">
        <v>0</v>
      </c>
      <c r="M60" s="326">
        <v>0</v>
      </c>
      <c r="N60" s="312">
        <v>0</v>
      </c>
      <c r="O60" s="388">
        <v>0</v>
      </c>
      <c r="P60" s="289"/>
      <c r="Q60" s="289"/>
      <c r="R60" s="289"/>
    </row>
    <row r="61" spans="1:18" s="293" customFormat="1" ht="18" customHeight="1" thickBot="1">
      <c r="A61" s="384"/>
      <c r="B61" s="521" t="s">
        <v>109</v>
      </c>
      <c r="C61" s="522"/>
      <c r="D61" s="522"/>
      <c r="E61" s="522"/>
      <c r="F61" s="522"/>
      <c r="G61" s="522"/>
      <c r="H61" s="522"/>
      <c r="I61" s="522"/>
      <c r="J61" s="522"/>
      <c r="K61" s="522"/>
      <c r="L61" s="522"/>
      <c r="M61" s="522"/>
      <c r="N61" s="522"/>
      <c r="O61" s="523"/>
      <c r="P61" s="289"/>
      <c r="Q61" s="289"/>
      <c r="R61" s="289"/>
    </row>
    <row r="62" spans="1:18" s="293" customFormat="1" ht="18" customHeight="1">
      <c r="A62" s="384"/>
      <c r="B62" s="314" t="s">
        <v>118</v>
      </c>
      <c r="C62" s="340">
        <f>+'4 kiad2013'!C62</f>
        <v>0</v>
      </c>
      <c r="D62" s="341">
        <f>C62-H62-I62-J62-K62-L62-M62-N62</f>
        <v>0</v>
      </c>
      <c r="E62" s="342">
        <f>+D62-G62</f>
        <v>0</v>
      </c>
      <c r="F62" s="356"/>
      <c r="G62" s="344">
        <v>0</v>
      </c>
      <c r="H62" s="322">
        <v>0</v>
      </c>
      <c r="I62" s="323">
        <v>0</v>
      </c>
      <c r="J62" s="323">
        <f>+I62-L62-M62</f>
        <v>0</v>
      </c>
      <c r="K62" s="323">
        <v>0</v>
      </c>
      <c r="L62" s="323">
        <v>0</v>
      </c>
      <c r="M62" s="323">
        <v>0</v>
      </c>
      <c r="N62" s="324">
        <v>0</v>
      </c>
      <c r="O62" s="389">
        <v>0</v>
      </c>
      <c r="P62" s="289"/>
      <c r="Q62" s="289"/>
      <c r="R62" s="289"/>
    </row>
    <row r="63" spans="1:18" s="293" customFormat="1" ht="18" customHeight="1">
      <c r="A63" s="384"/>
      <c r="B63" s="222" t="s">
        <v>123</v>
      </c>
      <c r="C63" s="348">
        <f>'4 kiad2013'!C63</f>
        <v>0</v>
      </c>
      <c r="D63" s="349">
        <f>C63-H63-I63-J63-K63-L63-M63-N63</f>
        <v>0</v>
      </c>
      <c r="E63" s="350">
        <f>+D63-G63</f>
        <v>0</v>
      </c>
      <c r="F63" s="345"/>
      <c r="G63" s="357">
        <v>0</v>
      </c>
      <c r="H63" s="329">
        <v>0</v>
      </c>
      <c r="I63" s="326">
        <v>0</v>
      </c>
      <c r="J63" s="326">
        <f>+I63-L63-M63</f>
        <v>0</v>
      </c>
      <c r="K63" s="326">
        <v>0</v>
      </c>
      <c r="L63" s="326">
        <v>0</v>
      </c>
      <c r="M63" s="326">
        <v>0</v>
      </c>
      <c r="N63" s="312">
        <v>0</v>
      </c>
      <c r="O63" s="390">
        <v>0</v>
      </c>
      <c r="P63" s="289"/>
      <c r="Q63" s="289"/>
      <c r="R63" s="289"/>
    </row>
    <row r="64" spans="1:18" s="293" customFormat="1" ht="18" customHeight="1" thickBot="1">
      <c r="A64" s="384"/>
      <c r="B64" s="222" t="s">
        <v>135</v>
      </c>
      <c r="C64" s="348">
        <f>'4 kiad2013'!C64</f>
        <v>0</v>
      </c>
      <c r="D64" s="349">
        <f>C64-H64-I64-J64-K64-L64-M64-N64</f>
        <v>0</v>
      </c>
      <c r="E64" s="350">
        <f>+D64-G64</f>
        <v>0</v>
      </c>
      <c r="F64" s="345"/>
      <c r="G64" s="357">
        <v>0</v>
      </c>
      <c r="H64" s="329">
        <v>0</v>
      </c>
      <c r="I64" s="326">
        <v>0</v>
      </c>
      <c r="J64" s="326">
        <f>+I64-L64-M64</f>
        <v>0</v>
      </c>
      <c r="K64" s="326">
        <v>0</v>
      </c>
      <c r="L64" s="326">
        <v>0</v>
      </c>
      <c r="M64" s="326">
        <v>0</v>
      </c>
      <c r="N64" s="312">
        <v>0</v>
      </c>
      <c r="O64" s="390">
        <v>0</v>
      </c>
      <c r="P64" s="289"/>
      <c r="Q64" s="289"/>
      <c r="R64" s="289"/>
    </row>
    <row r="65" spans="1:18" s="293" customFormat="1" ht="18" customHeight="1" thickBot="1">
      <c r="A65" s="384"/>
      <c r="B65" s="521" t="s">
        <v>108</v>
      </c>
      <c r="C65" s="522"/>
      <c r="D65" s="522"/>
      <c r="E65" s="522"/>
      <c r="F65" s="522"/>
      <c r="G65" s="522"/>
      <c r="H65" s="522"/>
      <c r="I65" s="522"/>
      <c r="J65" s="522"/>
      <c r="K65" s="522"/>
      <c r="L65" s="522"/>
      <c r="M65" s="522"/>
      <c r="N65" s="522"/>
      <c r="O65" s="523"/>
      <c r="P65" s="289"/>
      <c r="Q65" s="289"/>
      <c r="R65" s="289"/>
    </row>
    <row r="66" spans="1:18" s="293" customFormat="1" ht="18" customHeight="1">
      <c r="A66" s="384"/>
      <c r="B66" s="314" t="s">
        <v>118</v>
      </c>
      <c r="C66" s="340">
        <f>+'4 kiad2013'!C66</f>
        <v>4067</v>
      </c>
      <c r="D66" s="341">
        <f>C66-H66-I66-J66-K66-L66-M66-N66</f>
        <v>4067</v>
      </c>
      <c r="E66" s="342">
        <f>+D66-G66</f>
        <v>4067</v>
      </c>
      <c r="F66" s="356"/>
      <c r="G66" s="344">
        <v>0</v>
      </c>
      <c r="H66" s="322">
        <v>0</v>
      </c>
      <c r="I66" s="323">
        <v>0</v>
      </c>
      <c r="J66" s="323">
        <f>+I66-L66-M66</f>
        <v>0</v>
      </c>
      <c r="K66" s="323">
        <v>0</v>
      </c>
      <c r="L66" s="323">
        <v>0</v>
      </c>
      <c r="M66" s="323">
        <v>0</v>
      </c>
      <c r="N66" s="324">
        <v>0</v>
      </c>
      <c r="O66" s="389">
        <v>0</v>
      </c>
      <c r="P66" s="289"/>
      <c r="Q66" s="289"/>
      <c r="R66" s="289"/>
    </row>
    <row r="67" spans="1:18" s="293" customFormat="1" ht="18" customHeight="1">
      <c r="A67" s="384"/>
      <c r="B67" s="222" t="s">
        <v>123</v>
      </c>
      <c r="C67" s="348">
        <f>'4 kiad2013'!C67</f>
        <v>4172</v>
      </c>
      <c r="D67" s="349">
        <f>C67-H67-I67-J67-K67-L67-M67-N67</f>
        <v>4172</v>
      </c>
      <c r="E67" s="350">
        <f>+D67-G67</f>
        <v>4172</v>
      </c>
      <c r="F67" s="345"/>
      <c r="G67" s="357">
        <v>0</v>
      </c>
      <c r="H67" s="329">
        <v>0</v>
      </c>
      <c r="I67" s="326">
        <v>0</v>
      </c>
      <c r="J67" s="326">
        <f>+I67-L67-M67</f>
        <v>0</v>
      </c>
      <c r="K67" s="326">
        <v>0</v>
      </c>
      <c r="L67" s="326">
        <v>0</v>
      </c>
      <c r="M67" s="326">
        <v>0</v>
      </c>
      <c r="N67" s="312">
        <v>0</v>
      </c>
      <c r="O67" s="390">
        <v>0</v>
      </c>
      <c r="P67" s="289"/>
      <c r="Q67" s="289"/>
      <c r="R67" s="289"/>
    </row>
    <row r="68" spans="1:18" s="293" customFormat="1" ht="18" customHeight="1" thickBot="1">
      <c r="A68" s="384"/>
      <c r="B68" s="222" t="s">
        <v>135</v>
      </c>
      <c r="C68" s="348">
        <f>'4 kiad2013'!C68</f>
        <v>3911</v>
      </c>
      <c r="D68" s="349">
        <f>C68-H68-I68-J68-K68-L68-M68-N68</f>
        <v>3911</v>
      </c>
      <c r="E68" s="350">
        <f>+D68-G68</f>
        <v>3911</v>
      </c>
      <c r="F68" s="345"/>
      <c r="G68" s="357">
        <v>0</v>
      </c>
      <c r="H68" s="329">
        <v>0</v>
      </c>
      <c r="I68" s="326">
        <v>0</v>
      </c>
      <c r="J68" s="326">
        <f>+I68-L68-M68</f>
        <v>0</v>
      </c>
      <c r="K68" s="326">
        <v>0</v>
      </c>
      <c r="L68" s="326">
        <v>0</v>
      </c>
      <c r="M68" s="326">
        <v>0</v>
      </c>
      <c r="N68" s="312">
        <v>0</v>
      </c>
      <c r="O68" s="390">
        <v>0</v>
      </c>
      <c r="P68" s="289"/>
      <c r="Q68" s="289"/>
      <c r="R68" s="289"/>
    </row>
    <row r="69" spans="1:18" s="293" customFormat="1" ht="18" customHeight="1" thickBot="1">
      <c r="A69" s="384"/>
      <c r="B69" s="503" t="s">
        <v>107</v>
      </c>
      <c r="C69" s="503"/>
      <c r="D69" s="503"/>
      <c r="E69" s="503"/>
      <c r="F69" s="503"/>
      <c r="G69" s="503"/>
      <c r="H69" s="503"/>
      <c r="I69" s="503"/>
      <c r="J69" s="503"/>
      <c r="K69" s="503"/>
      <c r="L69" s="503"/>
      <c r="M69" s="503"/>
      <c r="N69" s="503"/>
      <c r="O69" s="504"/>
      <c r="P69" s="289"/>
      <c r="Q69" s="289"/>
      <c r="R69" s="289"/>
    </row>
    <row r="70" spans="1:18" s="293" customFormat="1" ht="18" customHeight="1">
      <c r="A70" s="384"/>
      <c r="B70" s="314" t="s">
        <v>118</v>
      </c>
      <c r="C70" s="340">
        <f>+'4 kiad2013'!C70</f>
        <v>11252</v>
      </c>
      <c r="D70" s="341">
        <f>C70-H70-I70-J70-K70-L70-M70-N70</f>
        <v>9752</v>
      </c>
      <c r="E70" s="342">
        <f>+D70-G70</f>
        <v>9752</v>
      </c>
      <c r="F70" s="356"/>
      <c r="G70" s="344">
        <v>0</v>
      </c>
      <c r="H70" s="322">
        <v>1500</v>
      </c>
      <c r="I70" s="323">
        <v>0</v>
      </c>
      <c r="J70" s="323">
        <f>+I70-L70-M70</f>
        <v>0</v>
      </c>
      <c r="K70" s="323">
        <v>0</v>
      </c>
      <c r="L70" s="323">
        <v>0</v>
      </c>
      <c r="M70" s="323">
        <v>0</v>
      </c>
      <c r="N70" s="324">
        <v>0</v>
      </c>
      <c r="O70" s="389">
        <v>0</v>
      </c>
      <c r="P70" s="289"/>
      <c r="Q70" s="289"/>
      <c r="R70" s="289"/>
    </row>
    <row r="71" spans="1:18" s="293" customFormat="1" ht="18" customHeight="1">
      <c r="A71" s="384"/>
      <c r="B71" s="222" t="s">
        <v>123</v>
      </c>
      <c r="C71" s="348">
        <f>'4 kiad2013'!C71</f>
        <v>12035</v>
      </c>
      <c r="D71" s="349">
        <f>C71-H71-I71-J71-K71-L71-M71-N71</f>
        <v>10535</v>
      </c>
      <c r="E71" s="350">
        <f>+D71-G71</f>
        <v>6542</v>
      </c>
      <c r="F71" s="345"/>
      <c r="G71" s="357">
        <v>3993</v>
      </c>
      <c r="H71" s="329">
        <v>1500</v>
      </c>
      <c r="I71" s="326">
        <v>0</v>
      </c>
      <c r="J71" s="326">
        <f>+I71-L71-M71</f>
        <v>0</v>
      </c>
      <c r="K71" s="326">
        <v>0</v>
      </c>
      <c r="L71" s="326">
        <v>0</v>
      </c>
      <c r="M71" s="326">
        <v>0</v>
      </c>
      <c r="N71" s="312">
        <v>0</v>
      </c>
      <c r="O71" s="390">
        <v>0</v>
      </c>
      <c r="P71" s="289"/>
      <c r="Q71" s="289"/>
      <c r="R71" s="289"/>
    </row>
    <row r="72" spans="1:18" s="293" customFormat="1" ht="18" customHeight="1" thickBot="1">
      <c r="A72" s="384"/>
      <c r="B72" s="222" t="s">
        <v>135</v>
      </c>
      <c r="C72" s="348">
        <v>11455</v>
      </c>
      <c r="D72" s="349">
        <f>C72-H72-I72-J72-K72-L72-M72-N72</f>
        <v>9460</v>
      </c>
      <c r="E72" s="350">
        <v>5467</v>
      </c>
      <c r="F72" s="345"/>
      <c r="G72" s="357">
        <v>3993</v>
      </c>
      <c r="H72" s="329">
        <v>1492</v>
      </c>
      <c r="I72" s="326">
        <v>0</v>
      </c>
      <c r="J72" s="326">
        <f>+I72-L72-M72</f>
        <v>0</v>
      </c>
      <c r="K72" s="326">
        <v>0</v>
      </c>
      <c r="L72" s="326">
        <v>0</v>
      </c>
      <c r="M72" s="326">
        <v>0</v>
      </c>
      <c r="N72" s="312">
        <v>503</v>
      </c>
      <c r="O72" s="390">
        <v>0</v>
      </c>
      <c r="P72" s="289"/>
      <c r="Q72" s="289"/>
      <c r="R72" s="289"/>
    </row>
    <row r="73" spans="1:15" s="293" customFormat="1" ht="18" customHeight="1">
      <c r="A73" s="515" t="s">
        <v>130</v>
      </c>
      <c r="B73" s="505"/>
      <c r="C73" s="362">
        <f>SUM(E73:N73)</f>
        <v>15319</v>
      </c>
      <c r="D73" s="392">
        <f aca="true" t="shared" si="9" ref="D73:N73">+D58+D62+D66+D70</f>
        <v>13319</v>
      </c>
      <c r="E73" s="319">
        <f t="shared" si="9"/>
        <v>13319</v>
      </c>
      <c r="F73" s="317">
        <f t="shared" si="9"/>
        <v>0</v>
      </c>
      <c r="G73" s="318">
        <f t="shared" si="9"/>
        <v>0</v>
      </c>
      <c r="H73" s="316">
        <f t="shared" si="9"/>
        <v>2000</v>
      </c>
      <c r="I73" s="317">
        <f t="shared" si="9"/>
        <v>0</v>
      </c>
      <c r="J73" s="317">
        <f t="shared" si="9"/>
        <v>0</v>
      </c>
      <c r="K73" s="317">
        <f t="shared" si="9"/>
        <v>0</v>
      </c>
      <c r="L73" s="317">
        <f t="shared" si="9"/>
        <v>0</v>
      </c>
      <c r="M73" s="317">
        <f t="shared" si="9"/>
        <v>0</v>
      </c>
      <c r="N73" s="318">
        <f t="shared" si="9"/>
        <v>0</v>
      </c>
      <c r="O73" s="385"/>
    </row>
    <row r="74" spans="1:15" s="293" customFormat="1" ht="18" customHeight="1">
      <c r="A74" s="515" t="s">
        <v>131</v>
      </c>
      <c r="B74" s="505"/>
      <c r="C74" s="308">
        <f>SUM(E74:N74)</f>
        <v>16207</v>
      </c>
      <c r="D74" s="393">
        <f aca="true" t="shared" si="10" ref="D74:N75">+D59+D63+D67+D71</f>
        <v>14207</v>
      </c>
      <c r="E74" s="325">
        <f t="shared" si="10"/>
        <v>10214</v>
      </c>
      <c r="F74" s="326">
        <f t="shared" si="10"/>
        <v>0</v>
      </c>
      <c r="G74" s="312">
        <f t="shared" si="10"/>
        <v>3993</v>
      </c>
      <c r="H74" s="329">
        <f t="shared" si="10"/>
        <v>2000</v>
      </c>
      <c r="I74" s="326">
        <f t="shared" si="10"/>
        <v>0</v>
      </c>
      <c r="J74" s="326">
        <f t="shared" si="10"/>
        <v>0</v>
      </c>
      <c r="K74" s="326">
        <f t="shared" si="10"/>
        <v>0</v>
      </c>
      <c r="L74" s="326">
        <f t="shared" si="10"/>
        <v>0</v>
      </c>
      <c r="M74" s="326">
        <f t="shared" si="10"/>
        <v>0</v>
      </c>
      <c r="N74" s="312">
        <f t="shared" si="10"/>
        <v>0</v>
      </c>
      <c r="O74" s="385"/>
    </row>
    <row r="75" spans="1:15" s="293" customFormat="1" ht="18" customHeight="1">
      <c r="A75" s="515" t="s">
        <v>137</v>
      </c>
      <c r="B75" s="505"/>
      <c r="C75" s="308">
        <f>SUM(E75:N75)</f>
        <v>15866</v>
      </c>
      <c r="D75" s="393">
        <f t="shared" si="10"/>
        <v>13371</v>
      </c>
      <c r="E75" s="325">
        <f t="shared" si="10"/>
        <v>9378</v>
      </c>
      <c r="F75" s="326">
        <f t="shared" si="10"/>
        <v>0</v>
      </c>
      <c r="G75" s="312">
        <f t="shared" si="10"/>
        <v>3993</v>
      </c>
      <c r="H75" s="329">
        <f t="shared" si="10"/>
        <v>1992</v>
      </c>
      <c r="I75" s="326">
        <f t="shared" si="10"/>
        <v>0</v>
      </c>
      <c r="J75" s="326">
        <f t="shared" si="10"/>
        <v>0</v>
      </c>
      <c r="K75" s="326">
        <f t="shared" si="10"/>
        <v>0</v>
      </c>
      <c r="L75" s="326">
        <f t="shared" si="10"/>
        <v>0</v>
      </c>
      <c r="M75" s="326">
        <f t="shared" si="10"/>
        <v>0</v>
      </c>
      <c r="N75" s="312">
        <f t="shared" si="10"/>
        <v>503</v>
      </c>
      <c r="O75" s="385"/>
    </row>
    <row r="76" spans="1:15" s="293" customFormat="1" ht="6.75" customHeight="1" thickBot="1">
      <c r="A76" s="410"/>
      <c r="B76" s="411"/>
      <c r="C76" s="49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385"/>
    </row>
    <row r="77" spans="1:15" s="293" customFormat="1" ht="23.25" customHeight="1">
      <c r="A77" s="515" t="s">
        <v>128</v>
      </c>
      <c r="B77" s="516"/>
      <c r="C77" s="431">
        <f>SUM(E77:N77)</f>
        <v>96340</v>
      </c>
      <c r="D77" s="432">
        <f>+D19+D52+D73</f>
        <v>68362</v>
      </c>
      <c r="E77" s="426">
        <f aca="true" t="shared" si="11" ref="E77:N77">+E19+E52+E73</f>
        <v>-32269</v>
      </c>
      <c r="F77" s="427">
        <f t="shared" si="11"/>
        <v>0</v>
      </c>
      <c r="G77" s="429">
        <f t="shared" si="11"/>
        <v>100648</v>
      </c>
      <c r="H77" s="434">
        <f t="shared" si="11"/>
        <v>27961</v>
      </c>
      <c r="I77" s="427">
        <f t="shared" si="11"/>
        <v>0</v>
      </c>
      <c r="J77" s="427">
        <f t="shared" si="11"/>
        <v>0</v>
      </c>
      <c r="K77" s="427">
        <f t="shared" si="11"/>
        <v>0</v>
      </c>
      <c r="L77" s="427">
        <f t="shared" si="11"/>
        <v>0</v>
      </c>
      <c r="M77" s="427">
        <f t="shared" si="11"/>
        <v>0</v>
      </c>
      <c r="N77" s="429">
        <f t="shared" si="11"/>
        <v>0</v>
      </c>
      <c r="O77" s="385"/>
    </row>
    <row r="78" spans="1:15" s="293" customFormat="1" ht="23.25" customHeight="1">
      <c r="A78" s="515" t="s">
        <v>129</v>
      </c>
      <c r="B78" s="516"/>
      <c r="C78" s="308">
        <f>SUM(E78:N78)</f>
        <v>85273</v>
      </c>
      <c r="D78" s="433">
        <f>+D20+D53+D74</f>
        <v>72772</v>
      </c>
      <c r="E78" s="428">
        <f aca="true" t="shared" si="12" ref="E78:N79">+E20+E53+E74</f>
        <v>25461</v>
      </c>
      <c r="F78" s="425">
        <f t="shared" si="12"/>
        <v>0</v>
      </c>
      <c r="G78" s="430">
        <f t="shared" si="12"/>
        <v>47311</v>
      </c>
      <c r="H78" s="435">
        <f t="shared" si="12"/>
        <v>12501</v>
      </c>
      <c r="I78" s="425">
        <f t="shared" si="12"/>
        <v>0</v>
      </c>
      <c r="J78" s="425">
        <f t="shared" si="12"/>
        <v>0</v>
      </c>
      <c r="K78" s="425">
        <f t="shared" si="12"/>
        <v>0</v>
      </c>
      <c r="L78" s="425">
        <f t="shared" si="12"/>
        <v>0</v>
      </c>
      <c r="M78" s="425">
        <f t="shared" si="12"/>
        <v>0</v>
      </c>
      <c r="N78" s="430">
        <f t="shared" si="12"/>
        <v>0</v>
      </c>
      <c r="O78" s="385"/>
    </row>
    <row r="79" spans="1:15" s="293" customFormat="1" ht="23.25" customHeight="1">
      <c r="A79" s="515" t="s">
        <v>138</v>
      </c>
      <c r="B79" s="516"/>
      <c r="C79" s="308">
        <f>SUM(E79:N79)</f>
        <v>80028</v>
      </c>
      <c r="D79" s="433">
        <f>+D21+D54+D75</f>
        <v>67996</v>
      </c>
      <c r="E79" s="428">
        <f t="shared" si="12"/>
        <v>18369</v>
      </c>
      <c r="F79" s="425">
        <f t="shared" si="12"/>
        <v>0</v>
      </c>
      <c r="G79" s="430">
        <f t="shared" si="12"/>
        <v>50223</v>
      </c>
      <c r="H79" s="435">
        <f t="shared" si="12"/>
        <v>9314</v>
      </c>
      <c r="I79" s="425">
        <f t="shared" si="12"/>
        <v>0</v>
      </c>
      <c r="J79" s="425">
        <f t="shared" si="12"/>
        <v>0</v>
      </c>
      <c r="K79" s="425">
        <f t="shared" si="12"/>
        <v>465</v>
      </c>
      <c r="L79" s="425">
        <f t="shared" si="12"/>
        <v>0</v>
      </c>
      <c r="M79" s="425">
        <f t="shared" si="12"/>
        <v>0</v>
      </c>
      <c r="N79" s="430">
        <f t="shared" si="12"/>
        <v>1657</v>
      </c>
      <c r="O79" s="385"/>
    </row>
    <row r="80" spans="1:15" s="293" customFormat="1" ht="6.75" customHeight="1" thickBot="1">
      <c r="A80" s="410"/>
      <c r="B80" s="411"/>
      <c r="C80" s="49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385"/>
    </row>
    <row r="81" spans="1:15" s="293" customFormat="1" ht="26.25" customHeight="1" thickBot="1">
      <c r="A81" s="512" t="s">
        <v>112</v>
      </c>
      <c r="B81" s="513"/>
      <c r="C81" s="513"/>
      <c r="D81" s="513"/>
      <c r="E81" s="513"/>
      <c r="F81" s="513"/>
      <c r="G81" s="513"/>
      <c r="H81" s="513"/>
      <c r="I81" s="513"/>
      <c r="J81" s="513"/>
      <c r="K81" s="513"/>
      <c r="L81" s="513"/>
      <c r="M81" s="513"/>
      <c r="N81" s="513"/>
      <c r="O81" s="514"/>
    </row>
    <row r="82" spans="1:18" s="293" customFormat="1" ht="18" customHeight="1" thickBot="1">
      <c r="A82" s="386"/>
      <c r="B82" s="503" t="s">
        <v>96</v>
      </c>
      <c r="C82" s="503"/>
      <c r="D82" s="503"/>
      <c r="E82" s="503"/>
      <c r="F82" s="503"/>
      <c r="G82" s="503"/>
      <c r="H82" s="503"/>
      <c r="I82" s="503"/>
      <c r="J82" s="503"/>
      <c r="K82" s="503"/>
      <c r="L82" s="503"/>
      <c r="M82" s="503"/>
      <c r="N82" s="503"/>
      <c r="O82" s="504"/>
      <c r="P82" s="289"/>
      <c r="Q82" s="289"/>
      <c r="R82" s="289"/>
    </row>
    <row r="83" spans="1:18" s="293" customFormat="1" ht="18" customHeight="1">
      <c r="A83" s="384"/>
      <c r="B83" s="314" t="s">
        <v>118</v>
      </c>
      <c r="C83" s="340">
        <f>+'4 kiad2013'!C84</f>
        <v>25547</v>
      </c>
      <c r="D83" s="341">
        <f>C83-H83-I83-J83-K83-L83-M83-N83</f>
        <v>25547</v>
      </c>
      <c r="E83" s="342">
        <f>+D83-G83</f>
        <v>25547</v>
      </c>
      <c r="F83" s="356"/>
      <c r="G83" s="344">
        <v>0</v>
      </c>
      <c r="H83" s="322"/>
      <c r="I83" s="323">
        <v>0</v>
      </c>
      <c r="J83" s="323">
        <f>+I83-L83-M83</f>
        <v>0</v>
      </c>
      <c r="K83" s="323">
        <v>0</v>
      </c>
      <c r="L83" s="323">
        <v>0</v>
      </c>
      <c r="M83" s="323">
        <v>0</v>
      </c>
      <c r="N83" s="324">
        <v>0</v>
      </c>
      <c r="O83" s="387">
        <v>0</v>
      </c>
      <c r="P83" s="289"/>
      <c r="Q83" s="289"/>
      <c r="R83" s="289"/>
    </row>
    <row r="84" spans="1:18" s="293" customFormat="1" ht="18" customHeight="1">
      <c r="A84" s="384"/>
      <c r="B84" s="222" t="s">
        <v>123</v>
      </c>
      <c r="C84" s="348">
        <f>+'4 kiad2013'!C85</f>
        <v>25547</v>
      </c>
      <c r="D84" s="349">
        <f>C84-H84-I84-J84-K84-L84-M84-N84</f>
        <v>25547</v>
      </c>
      <c r="E84" s="350">
        <f>+D84-G84</f>
        <v>20967</v>
      </c>
      <c r="F84" s="345"/>
      <c r="G84" s="357">
        <v>4580</v>
      </c>
      <c r="H84" s="329"/>
      <c r="I84" s="326">
        <v>0</v>
      </c>
      <c r="J84" s="326">
        <f>+I84-L84-M84</f>
        <v>0</v>
      </c>
      <c r="K84" s="326">
        <v>0</v>
      </c>
      <c r="L84" s="326">
        <v>0</v>
      </c>
      <c r="M84" s="326">
        <v>0</v>
      </c>
      <c r="N84" s="312">
        <v>0</v>
      </c>
      <c r="O84" s="388">
        <v>0</v>
      </c>
      <c r="P84" s="289"/>
      <c r="Q84" s="289"/>
      <c r="R84" s="289"/>
    </row>
    <row r="85" spans="1:18" s="293" customFormat="1" ht="18" customHeight="1" thickBot="1">
      <c r="A85" s="384"/>
      <c r="B85" s="222" t="s">
        <v>135</v>
      </c>
      <c r="C85" s="348">
        <f>+'4 kiad2013'!C86</f>
        <v>20481</v>
      </c>
      <c r="D85" s="349">
        <f>C85-H85-I85-J85-K85-L85-M85-N85</f>
        <v>20481</v>
      </c>
      <c r="E85" s="350">
        <f>+D85-G85</f>
        <v>15901</v>
      </c>
      <c r="F85" s="345"/>
      <c r="G85" s="357">
        <v>4580</v>
      </c>
      <c r="H85" s="329"/>
      <c r="I85" s="326">
        <v>0</v>
      </c>
      <c r="J85" s="326">
        <f>+I85-L85-M85</f>
        <v>0</v>
      </c>
      <c r="K85" s="326">
        <v>0</v>
      </c>
      <c r="L85" s="326">
        <v>0</v>
      </c>
      <c r="M85" s="326">
        <v>0</v>
      </c>
      <c r="N85" s="312">
        <v>0</v>
      </c>
      <c r="O85" s="388">
        <v>0</v>
      </c>
      <c r="P85" s="289"/>
      <c r="Q85" s="289"/>
      <c r="R85" s="289"/>
    </row>
    <row r="86" spans="1:18" s="293" customFormat="1" ht="18" customHeight="1" thickBot="1">
      <c r="A86" s="384"/>
      <c r="B86" s="503" t="s">
        <v>97</v>
      </c>
      <c r="C86" s="503"/>
      <c r="D86" s="503"/>
      <c r="E86" s="503"/>
      <c r="F86" s="503"/>
      <c r="G86" s="503"/>
      <c r="H86" s="503"/>
      <c r="I86" s="503"/>
      <c r="J86" s="503"/>
      <c r="K86" s="503"/>
      <c r="L86" s="503"/>
      <c r="M86" s="503"/>
      <c r="N86" s="503"/>
      <c r="O86" s="504"/>
      <c r="P86" s="289"/>
      <c r="Q86" s="289"/>
      <c r="R86" s="289"/>
    </row>
    <row r="87" spans="1:18" s="293" customFormat="1" ht="18" customHeight="1">
      <c r="A87" s="384"/>
      <c r="B87" s="314" t="s">
        <v>118</v>
      </c>
      <c r="C87" s="340">
        <f>+'4 kiad2013'!C88</f>
        <v>70530</v>
      </c>
      <c r="D87" s="341">
        <f>C87-H87-I87-J87-K87-L87-M87-N87</f>
        <v>70530</v>
      </c>
      <c r="E87" s="342">
        <f>+D87-G87</f>
        <v>70530</v>
      </c>
      <c r="F87" s="356"/>
      <c r="G87" s="344">
        <v>0</v>
      </c>
      <c r="H87" s="322">
        <v>0</v>
      </c>
      <c r="I87" s="323">
        <v>0</v>
      </c>
      <c r="J87" s="323">
        <f>+I87-L87-M87</f>
        <v>0</v>
      </c>
      <c r="K87" s="323">
        <v>0</v>
      </c>
      <c r="L87" s="323">
        <v>0</v>
      </c>
      <c r="M87" s="323">
        <v>0</v>
      </c>
      <c r="N87" s="324">
        <v>0</v>
      </c>
      <c r="O87" s="389">
        <v>0</v>
      </c>
      <c r="P87" s="289"/>
      <c r="Q87" s="289"/>
      <c r="R87" s="289"/>
    </row>
    <row r="88" spans="1:18" s="293" customFormat="1" ht="18" customHeight="1">
      <c r="A88" s="384"/>
      <c r="B88" s="222" t="s">
        <v>123</v>
      </c>
      <c r="C88" s="348">
        <f>+'4 kiad2013'!C89</f>
        <v>73028</v>
      </c>
      <c r="D88" s="349">
        <f>C88-H88-I88-J88-K88-L88-M88-N88</f>
        <v>70028</v>
      </c>
      <c r="E88" s="350">
        <f>+D88-G88</f>
        <v>34533</v>
      </c>
      <c r="F88" s="345"/>
      <c r="G88" s="357">
        <v>35495</v>
      </c>
      <c r="H88" s="329">
        <v>3000</v>
      </c>
      <c r="I88" s="326">
        <v>0</v>
      </c>
      <c r="J88" s="326">
        <v>0</v>
      </c>
      <c r="K88" s="326">
        <v>0</v>
      </c>
      <c r="L88" s="326">
        <v>0</v>
      </c>
      <c r="M88" s="326">
        <v>0</v>
      </c>
      <c r="N88" s="312">
        <v>0</v>
      </c>
      <c r="O88" s="390">
        <v>0</v>
      </c>
      <c r="P88" s="289"/>
      <c r="Q88" s="289"/>
      <c r="R88" s="289"/>
    </row>
    <row r="89" spans="1:18" s="293" customFormat="1" ht="18" customHeight="1" thickBot="1">
      <c r="A89" s="384"/>
      <c r="B89" s="222" t="s">
        <v>135</v>
      </c>
      <c r="C89" s="348">
        <v>52686</v>
      </c>
      <c r="D89" s="349">
        <f>C89-H89-I89-J89-K89-L89-M89-N89</f>
        <v>50760</v>
      </c>
      <c r="E89" s="350">
        <v>15265</v>
      </c>
      <c r="F89" s="345"/>
      <c r="G89" s="357">
        <v>35495</v>
      </c>
      <c r="H89" s="329">
        <v>501</v>
      </c>
      <c r="I89" s="326">
        <v>0</v>
      </c>
      <c r="J89" s="326">
        <v>0</v>
      </c>
      <c r="K89" s="326">
        <v>0</v>
      </c>
      <c r="L89" s="326">
        <v>0</v>
      </c>
      <c r="M89" s="326">
        <v>0</v>
      </c>
      <c r="N89" s="312">
        <v>1425</v>
      </c>
      <c r="O89" s="390">
        <v>0</v>
      </c>
      <c r="P89" s="289"/>
      <c r="Q89" s="289"/>
      <c r="R89" s="289"/>
    </row>
    <row r="90" spans="1:18" s="293" customFormat="1" ht="18" customHeight="1" thickBot="1">
      <c r="A90" s="384"/>
      <c r="B90" s="503" t="s">
        <v>98</v>
      </c>
      <c r="C90" s="503"/>
      <c r="D90" s="503"/>
      <c r="E90" s="503"/>
      <c r="F90" s="503"/>
      <c r="G90" s="503"/>
      <c r="H90" s="503"/>
      <c r="I90" s="503"/>
      <c r="J90" s="503"/>
      <c r="K90" s="503"/>
      <c r="L90" s="503"/>
      <c r="M90" s="503"/>
      <c r="N90" s="503"/>
      <c r="O90" s="504"/>
      <c r="P90" s="289"/>
      <c r="Q90" s="289"/>
      <c r="R90" s="289"/>
    </row>
    <row r="91" spans="1:18" s="293" customFormat="1" ht="18" customHeight="1">
      <c r="A91" s="384"/>
      <c r="B91" s="314" t="s">
        <v>118</v>
      </c>
      <c r="C91" s="340">
        <f>+'4 kiad2013'!C92</f>
        <v>9820</v>
      </c>
      <c r="D91" s="341">
        <f>C91-H91-I91-J91-K91-L91-M91-N91</f>
        <v>9820</v>
      </c>
      <c r="E91" s="342">
        <f>+D91-G91</f>
        <v>9820</v>
      </c>
      <c r="F91" s="356"/>
      <c r="G91" s="344">
        <v>0</v>
      </c>
      <c r="H91" s="322">
        <v>0</v>
      </c>
      <c r="I91" s="323">
        <v>0</v>
      </c>
      <c r="J91" s="323">
        <f>+I91-L91-M91</f>
        <v>0</v>
      </c>
      <c r="K91" s="323">
        <v>0</v>
      </c>
      <c r="L91" s="323">
        <v>0</v>
      </c>
      <c r="M91" s="323">
        <v>0</v>
      </c>
      <c r="N91" s="324">
        <v>0</v>
      </c>
      <c r="O91" s="389">
        <v>0</v>
      </c>
      <c r="P91" s="289"/>
      <c r="Q91" s="289"/>
      <c r="R91" s="289"/>
    </row>
    <row r="92" spans="1:18" s="293" customFormat="1" ht="18" customHeight="1">
      <c r="A92" s="384"/>
      <c r="B92" s="222" t="s">
        <v>123</v>
      </c>
      <c r="C92" s="348">
        <f>+'4 kiad2013'!C93</f>
        <v>9961</v>
      </c>
      <c r="D92" s="349">
        <f>C92-H92-I92-J92-K92-L92-M92-N92</f>
        <v>9961</v>
      </c>
      <c r="E92" s="350">
        <f>+D92-G92</f>
        <v>9961</v>
      </c>
      <c r="F92" s="345"/>
      <c r="G92" s="357">
        <v>0</v>
      </c>
      <c r="H92" s="329">
        <v>0</v>
      </c>
      <c r="I92" s="326">
        <v>0</v>
      </c>
      <c r="J92" s="326">
        <f>+I92-L92-M92</f>
        <v>0</v>
      </c>
      <c r="K92" s="326">
        <v>0</v>
      </c>
      <c r="L92" s="326">
        <v>0</v>
      </c>
      <c r="M92" s="326">
        <v>0</v>
      </c>
      <c r="N92" s="312">
        <v>0</v>
      </c>
      <c r="O92" s="390">
        <v>0</v>
      </c>
      <c r="P92" s="289"/>
      <c r="Q92" s="289"/>
      <c r="R92" s="289"/>
    </row>
    <row r="93" spans="1:18" s="293" customFormat="1" ht="18" customHeight="1" thickBot="1">
      <c r="A93" s="384"/>
      <c r="B93" s="454" t="s">
        <v>135</v>
      </c>
      <c r="C93" s="464">
        <f>+'4 kiad2013'!C94</f>
        <v>11933</v>
      </c>
      <c r="D93" s="465">
        <f>C93-H93-I93-J93-K93-L93-M93-N93</f>
        <v>11933</v>
      </c>
      <c r="E93" s="466">
        <f>+D93-G93</f>
        <v>11933</v>
      </c>
      <c r="F93" s="467"/>
      <c r="G93" s="468">
        <v>0</v>
      </c>
      <c r="H93" s="469">
        <v>0</v>
      </c>
      <c r="I93" s="470">
        <v>0</v>
      </c>
      <c r="J93" s="470">
        <f>+I93-L93-M93</f>
        <v>0</v>
      </c>
      <c r="K93" s="470">
        <v>0</v>
      </c>
      <c r="L93" s="470">
        <v>0</v>
      </c>
      <c r="M93" s="470">
        <v>0</v>
      </c>
      <c r="N93" s="471">
        <v>0</v>
      </c>
      <c r="O93" s="390">
        <v>0</v>
      </c>
      <c r="P93" s="289"/>
      <c r="Q93" s="289"/>
      <c r="R93" s="289"/>
    </row>
    <row r="94" spans="1:18" s="293" customFormat="1" ht="18" customHeight="1" thickBot="1">
      <c r="A94" s="384"/>
      <c r="B94" s="528" t="s">
        <v>142</v>
      </c>
      <c r="C94" s="529"/>
      <c r="D94" s="529"/>
      <c r="E94" s="529"/>
      <c r="F94" s="529"/>
      <c r="G94" s="529"/>
      <c r="H94" s="529"/>
      <c r="I94" s="529"/>
      <c r="J94" s="529"/>
      <c r="K94" s="529"/>
      <c r="L94" s="529"/>
      <c r="M94" s="529"/>
      <c r="N94" s="530"/>
      <c r="O94" s="463"/>
      <c r="P94" s="473"/>
      <c r="Q94" s="289"/>
      <c r="R94" s="289"/>
    </row>
    <row r="95" spans="1:18" s="293" customFormat="1" ht="18" customHeight="1">
      <c r="A95" s="384"/>
      <c r="B95" s="336" t="s">
        <v>118</v>
      </c>
      <c r="C95" s="340">
        <f>+'4 kiad2013'!C96</f>
        <v>0</v>
      </c>
      <c r="D95" s="341">
        <f>C95-H95-I95-J95-K95-L95-M95-N95</f>
        <v>0</v>
      </c>
      <c r="E95" s="472">
        <f>+D95-G95</f>
        <v>0</v>
      </c>
      <c r="F95" s="345"/>
      <c r="G95" s="357">
        <v>0</v>
      </c>
      <c r="H95" s="322">
        <v>0</v>
      </c>
      <c r="I95" s="323">
        <v>0</v>
      </c>
      <c r="J95" s="323">
        <f>+I95-L95-M95</f>
        <v>0</v>
      </c>
      <c r="K95" s="323">
        <v>0</v>
      </c>
      <c r="L95" s="323">
        <v>0</v>
      </c>
      <c r="M95" s="323">
        <v>0</v>
      </c>
      <c r="N95" s="324">
        <v>0</v>
      </c>
      <c r="O95" s="389">
        <v>0</v>
      </c>
      <c r="P95" s="289"/>
      <c r="Q95" s="289"/>
      <c r="R95" s="289"/>
    </row>
    <row r="96" spans="1:18" s="293" customFormat="1" ht="18" customHeight="1">
      <c r="A96" s="384"/>
      <c r="B96" s="222" t="s">
        <v>123</v>
      </c>
      <c r="C96" s="348">
        <f>+'4 kiad2013'!C97</f>
        <v>0</v>
      </c>
      <c r="D96" s="349">
        <f>C96-H96-I96-J96-K96-L96-M96-N96</f>
        <v>0</v>
      </c>
      <c r="E96" s="350">
        <f>+D96-G96</f>
        <v>0</v>
      </c>
      <c r="F96" s="345"/>
      <c r="G96" s="357">
        <v>0</v>
      </c>
      <c r="H96" s="329">
        <v>0</v>
      </c>
      <c r="I96" s="326">
        <v>0</v>
      </c>
      <c r="J96" s="326">
        <f>+I96-L96-M96</f>
        <v>0</v>
      </c>
      <c r="K96" s="326">
        <v>0</v>
      </c>
      <c r="L96" s="326">
        <v>0</v>
      </c>
      <c r="M96" s="326">
        <v>0</v>
      </c>
      <c r="N96" s="312">
        <v>0</v>
      </c>
      <c r="O96" s="390">
        <v>0</v>
      </c>
      <c r="P96" s="289"/>
      <c r="Q96" s="289"/>
      <c r="R96" s="289"/>
    </row>
    <row r="97" spans="1:18" s="293" customFormat="1" ht="18" customHeight="1">
      <c r="A97" s="384"/>
      <c r="B97" s="222" t="s">
        <v>135</v>
      </c>
      <c r="C97" s="348">
        <v>353</v>
      </c>
      <c r="D97" s="349">
        <v>353</v>
      </c>
      <c r="E97" s="350">
        <v>0</v>
      </c>
      <c r="F97" s="345"/>
      <c r="G97" s="357">
        <v>0</v>
      </c>
      <c r="H97" s="329">
        <v>0</v>
      </c>
      <c r="I97" s="326">
        <v>0</v>
      </c>
      <c r="J97" s="326">
        <f>+I97-L97-M97</f>
        <v>0</v>
      </c>
      <c r="K97" s="326">
        <v>353</v>
      </c>
      <c r="L97" s="326">
        <v>0</v>
      </c>
      <c r="M97" s="326">
        <v>0</v>
      </c>
      <c r="N97" s="312">
        <v>0</v>
      </c>
      <c r="O97" s="390">
        <v>0</v>
      </c>
      <c r="P97" s="289"/>
      <c r="Q97" s="289"/>
      <c r="R97" s="289"/>
    </row>
    <row r="98" spans="1:18" s="293" customFormat="1" ht="9.75" customHeight="1" thickBot="1">
      <c r="A98" s="447"/>
      <c r="B98" s="448"/>
      <c r="C98" s="360"/>
      <c r="D98" s="69"/>
      <c r="E98" s="449"/>
      <c r="F98" s="450"/>
      <c r="G98" s="306"/>
      <c r="H98" s="423"/>
      <c r="I98" s="450"/>
      <c r="J98" s="450"/>
      <c r="K98" s="450"/>
      <c r="L98" s="450"/>
      <c r="M98" s="450"/>
      <c r="N98" s="306"/>
      <c r="O98" s="424"/>
      <c r="P98" s="289"/>
      <c r="Q98" s="289"/>
      <c r="R98" s="289"/>
    </row>
    <row r="99" spans="1:15" s="293" customFormat="1" ht="23.25" customHeight="1">
      <c r="A99" s="505" t="s">
        <v>124</v>
      </c>
      <c r="B99" s="505"/>
      <c r="C99" s="362">
        <f>SUM(E99:N99)</f>
        <v>105897</v>
      </c>
      <c r="D99" s="392">
        <f aca="true" t="shared" si="13" ref="D99:N99">+D83+D87+D91</f>
        <v>105897</v>
      </c>
      <c r="E99" s="319">
        <f t="shared" si="13"/>
        <v>105897</v>
      </c>
      <c r="F99" s="317">
        <f t="shared" si="13"/>
        <v>0</v>
      </c>
      <c r="G99" s="318">
        <f t="shared" si="13"/>
        <v>0</v>
      </c>
      <c r="H99" s="316">
        <f t="shared" si="13"/>
        <v>0</v>
      </c>
      <c r="I99" s="317">
        <f t="shared" si="13"/>
        <v>0</v>
      </c>
      <c r="J99" s="317">
        <f t="shared" si="13"/>
        <v>0</v>
      </c>
      <c r="K99" s="317">
        <f t="shared" si="13"/>
        <v>0</v>
      </c>
      <c r="L99" s="317">
        <f t="shared" si="13"/>
        <v>0</v>
      </c>
      <c r="M99" s="317">
        <f t="shared" si="13"/>
        <v>0</v>
      </c>
      <c r="N99" s="318">
        <f t="shared" si="13"/>
        <v>0</v>
      </c>
      <c r="O99" s="385"/>
    </row>
    <row r="100" spans="1:15" s="293" customFormat="1" ht="23.25" customHeight="1">
      <c r="A100" s="505" t="s">
        <v>125</v>
      </c>
      <c r="B100" s="505"/>
      <c r="C100" s="308">
        <f>SUM(E100:N100)</f>
        <v>108536</v>
      </c>
      <c r="D100" s="393">
        <f aca="true" t="shared" si="14" ref="D100:N101">+D84+D88+D92</f>
        <v>105536</v>
      </c>
      <c r="E100" s="325">
        <f t="shared" si="14"/>
        <v>65461</v>
      </c>
      <c r="F100" s="326">
        <f t="shared" si="14"/>
        <v>0</v>
      </c>
      <c r="G100" s="312">
        <f t="shared" si="14"/>
        <v>40075</v>
      </c>
      <c r="H100" s="325">
        <f>SUM(H84+H88+H92)</f>
        <v>3000</v>
      </c>
      <c r="I100" s="326">
        <v>0</v>
      </c>
      <c r="J100" s="326">
        <v>0</v>
      </c>
      <c r="K100" s="326">
        <v>0</v>
      </c>
      <c r="L100" s="326">
        <f t="shared" si="14"/>
        <v>0</v>
      </c>
      <c r="M100" s="326">
        <f t="shared" si="14"/>
        <v>0</v>
      </c>
      <c r="N100" s="312">
        <f t="shared" si="14"/>
        <v>0</v>
      </c>
      <c r="O100" s="385"/>
    </row>
    <row r="101" spans="1:15" s="293" customFormat="1" ht="23.25" customHeight="1">
      <c r="A101" s="505" t="s">
        <v>139</v>
      </c>
      <c r="B101" s="505"/>
      <c r="C101" s="308">
        <f>SUM(E101:N101)</f>
        <v>85453</v>
      </c>
      <c r="D101" s="393">
        <f t="shared" si="14"/>
        <v>83174</v>
      </c>
      <c r="E101" s="325">
        <f t="shared" si="14"/>
        <v>43099</v>
      </c>
      <c r="F101" s="326">
        <f t="shared" si="14"/>
        <v>0</v>
      </c>
      <c r="G101" s="312">
        <f t="shared" si="14"/>
        <v>40075</v>
      </c>
      <c r="H101" s="325">
        <f>SUM(H85+H89+H93+H97)</f>
        <v>501</v>
      </c>
      <c r="I101" s="325">
        <f>SUM(I85+I89+I93+I97)</f>
        <v>0</v>
      </c>
      <c r="J101" s="325">
        <f>SUM(J85+J89+J93+J97)</f>
        <v>0</v>
      </c>
      <c r="K101" s="325">
        <f>SUM(K85+K89+K93+K97)</f>
        <v>353</v>
      </c>
      <c r="L101" s="326">
        <f t="shared" si="14"/>
        <v>0</v>
      </c>
      <c r="M101" s="326">
        <f t="shared" si="14"/>
        <v>0</v>
      </c>
      <c r="N101" s="312">
        <f t="shared" si="14"/>
        <v>1425</v>
      </c>
      <c r="O101" s="385"/>
    </row>
    <row r="102" spans="1:15" s="293" customFormat="1" ht="7.5" customHeight="1" thickBot="1">
      <c r="A102" s="506"/>
      <c r="B102" s="507"/>
      <c r="C102" s="507"/>
      <c r="D102" s="508"/>
      <c r="E102" s="507"/>
      <c r="F102" s="507"/>
      <c r="G102" s="507"/>
      <c r="H102" s="507"/>
      <c r="I102" s="507"/>
      <c r="J102" s="507"/>
      <c r="K102" s="507"/>
      <c r="L102" s="507"/>
      <c r="M102" s="507"/>
      <c r="N102" s="507"/>
      <c r="O102" s="385"/>
    </row>
    <row r="103" spans="1:23" s="293" customFormat="1" ht="30" customHeight="1">
      <c r="A103" s="510" t="s">
        <v>127</v>
      </c>
      <c r="B103" s="511"/>
      <c r="C103" s="315">
        <f>SUM(E103:M103)</f>
        <v>184668</v>
      </c>
      <c r="D103" s="396">
        <f>+D19+D73+D99</f>
        <v>172167</v>
      </c>
      <c r="E103" s="309">
        <f>+E19+E73+E99</f>
        <v>128849</v>
      </c>
      <c r="F103" s="307"/>
      <c r="G103" s="307">
        <f aca="true" t="shared" si="15" ref="G103:N103">+G19+G73+G99</f>
        <v>43318</v>
      </c>
      <c r="H103" s="307">
        <f t="shared" si="15"/>
        <v>12501</v>
      </c>
      <c r="I103" s="307">
        <f t="shared" si="15"/>
        <v>0</v>
      </c>
      <c r="J103" s="307">
        <f t="shared" si="15"/>
        <v>0</v>
      </c>
      <c r="K103" s="307">
        <f t="shared" si="15"/>
        <v>0</v>
      </c>
      <c r="L103" s="307">
        <f t="shared" si="15"/>
        <v>0</v>
      </c>
      <c r="M103" s="307">
        <f t="shared" si="15"/>
        <v>0</v>
      </c>
      <c r="N103" s="307">
        <f t="shared" si="15"/>
        <v>0</v>
      </c>
      <c r="O103" s="391" t="e">
        <f>+O19+O52+O73+#REF!</f>
        <v>#REF!</v>
      </c>
      <c r="P103" s="289"/>
      <c r="Q103" s="289"/>
      <c r="R103" s="289"/>
      <c r="S103" s="289"/>
      <c r="T103" s="289"/>
      <c r="U103" s="289"/>
      <c r="V103" s="289"/>
      <c r="W103" s="289"/>
    </row>
    <row r="104" spans="1:23" s="293" customFormat="1" ht="30" customHeight="1">
      <c r="A104" s="510" t="s">
        <v>126</v>
      </c>
      <c r="B104" s="511"/>
      <c r="C104" s="308">
        <f>SUM(E104:N104)</f>
        <v>193809</v>
      </c>
      <c r="D104" s="397">
        <f>+D20+D74+D100</f>
        <v>178308</v>
      </c>
      <c r="E104" s="311">
        <f>+E20+E53+E74+E100</f>
        <v>90922</v>
      </c>
      <c r="F104" s="310"/>
      <c r="G104" s="310">
        <f aca="true" t="shared" si="16" ref="G104:N105">+G20+G53+G74+G100</f>
        <v>87386</v>
      </c>
      <c r="H104" s="310">
        <f t="shared" si="16"/>
        <v>15501</v>
      </c>
      <c r="I104" s="310">
        <f t="shared" si="16"/>
        <v>0</v>
      </c>
      <c r="J104" s="310">
        <f t="shared" si="16"/>
        <v>0</v>
      </c>
      <c r="K104" s="310">
        <f t="shared" si="16"/>
        <v>0</v>
      </c>
      <c r="L104" s="310">
        <f t="shared" si="16"/>
        <v>0</v>
      </c>
      <c r="M104" s="310">
        <f t="shared" si="16"/>
        <v>0</v>
      </c>
      <c r="N104" s="310">
        <f t="shared" si="16"/>
        <v>0</v>
      </c>
      <c r="O104" s="391" t="e">
        <f>+O20+O53+O74+#REF!</f>
        <v>#REF!</v>
      </c>
      <c r="P104" s="289"/>
      <c r="Q104" s="289"/>
      <c r="R104" s="289"/>
      <c r="S104" s="289"/>
      <c r="T104" s="289"/>
      <c r="U104" s="289"/>
      <c r="V104" s="289"/>
      <c r="W104" s="289"/>
    </row>
    <row r="105" spans="1:23" s="293" customFormat="1" ht="30" customHeight="1" thickBot="1">
      <c r="A105" s="510" t="s">
        <v>140</v>
      </c>
      <c r="B105" s="511"/>
      <c r="C105" s="308">
        <f>SUM(E105:N105)</f>
        <v>165481</v>
      </c>
      <c r="D105" s="397">
        <f>+D21+D75+D101</f>
        <v>151170</v>
      </c>
      <c r="E105" s="311">
        <f>+E21+E54+E75+E101</f>
        <v>61468</v>
      </c>
      <c r="F105" s="310"/>
      <c r="G105" s="310">
        <f t="shared" si="16"/>
        <v>90298</v>
      </c>
      <c r="H105" s="310">
        <f t="shared" si="16"/>
        <v>9815</v>
      </c>
      <c r="I105" s="310">
        <f t="shared" si="16"/>
        <v>0</v>
      </c>
      <c r="J105" s="310">
        <f t="shared" si="16"/>
        <v>0</v>
      </c>
      <c r="K105" s="310">
        <f t="shared" si="16"/>
        <v>818</v>
      </c>
      <c r="L105" s="310">
        <f t="shared" si="16"/>
        <v>0</v>
      </c>
      <c r="M105" s="310">
        <f t="shared" si="16"/>
        <v>0</v>
      </c>
      <c r="N105" s="310">
        <f t="shared" si="16"/>
        <v>3082</v>
      </c>
      <c r="O105" s="391" t="e">
        <f>+O21+O54+O75+#REF!</f>
        <v>#REF!</v>
      </c>
      <c r="P105" s="289"/>
      <c r="Q105" s="289"/>
      <c r="R105" s="289"/>
      <c r="S105" s="289"/>
      <c r="T105" s="289"/>
      <c r="U105" s="289"/>
      <c r="V105" s="289"/>
      <c r="W105" s="289"/>
    </row>
    <row r="106" spans="1:15" s="365" customFormat="1" ht="17.25" customHeight="1" thickBot="1">
      <c r="A106" s="509" t="s">
        <v>146</v>
      </c>
      <c r="B106" s="509"/>
      <c r="C106" s="509"/>
      <c r="D106" s="509"/>
      <c r="E106" s="509"/>
      <c r="F106" s="509"/>
      <c r="G106" s="509"/>
      <c r="H106" s="509"/>
      <c r="I106" s="509"/>
      <c r="J106" s="509"/>
      <c r="K106" s="509"/>
      <c r="L106" s="509"/>
      <c r="M106" s="509"/>
      <c r="N106" s="509"/>
      <c r="O106" s="364"/>
    </row>
    <row r="107" spans="1:15" s="363" customFormat="1" ht="15.75">
      <c r="A107" s="366"/>
      <c r="B107" s="366"/>
      <c r="C107" s="367"/>
      <c r="D107" s="367"/>
      <c r="E107" s="367"/>
      <c r="F107" s="367"/>
      <c r="G107" s="367"/>
      <c r="H107" s="367"/>
      <c r="I107" s="367"/>
      <c r="J107" s="367"/>
      <c r="K107" s="367"/>
      <c r="L107" s="367"/>
      <c r="M107" s="367"/>
      <c r="N107" s="367"/>
      <c r="O107" s="368"/>
    </row>
    <row r="108" spans="3:15" s="363" customFormat="1" ht="15.75">
      <c r="C108" s="369"/>
      <c r="D108" s="369"/>
      <c r="E108" s="369"/>
      <c r="F108" s="369"/>
      <c r="G108" s="369"/>
      <c r="H108" s="369"/>
      <c r="I108" s="369"/>
      <c r="J108" s="369"/>
      <c r="K108" s="369"/>
      <c r="L108" s="369"/>
      <c r="M108" s="369"/>
      <c r="N108" s="369"/>
      <c r="O108" s="368"/>
    </row>
    <row r="109" spans="3:15" s="363" customFormat="1" ht="15.75">
      <c r="C109" s="369"/>
      <c r="D109" s="369"/>
      <c r="E109" s="369"/>
      <c r="F109" s="369"/>
      <c r="G109" s="369"/>
      <c r="H109" s="369"/>
      <c r="I109" s="369"/>
      <c r="J109" s="369"/>
      <c r="K109" s="369"/>
      <c r="L109" s="369"/>
      <c r="M109" s="369"/>
      <c r="N109" s="369"/>
      <c r="O109" s="368"/>
    </row>
    <row r="110" spans="3:15" s="363" customFormat="1" ht="15.75">
      <c r="C110" s="369"/>
      <c r="D110" s="369"/>
      <c r="E110" s="369"/>
      <c r="F110" s="369"/>
      <c r="G110" s="369"/>
      <c r="H110" s="369"/>
      <c r="I110" s="369"/>
      <c r="J110" s="369"/>
      <c r="K110" s="369"/>
      <c r="L110" s="369"/>
      <c r="M110" s="369"/>
      <c r="N110" s="369"/>
      <c r="O110" s="368"/>
    </row>
    <row r="111" spans="3:15" s="363" customFormat="1" ht="15.75">
      <c r="C111" s="369"/>
      <c r="D111" s="369"/>
      <c r="E111" s="369"/>
      <c r="F111" s="369"/>
      <c r="G111" s="369"/>
      <c r="H111" s="369"/>
      <c r="I111" s="369"/>
      <c r="J111" s="369"/>
      <c r="K111" s="369"/>
      <c r="L111" s="369"/>
      <c r="M111" s="369"/>
      <c r="N111" s="369"/>
      <c r="O111" s="368"/>
    </row>
    <row r="112" spans="3:15" s="363" customFormat="1" ht="15.75">
      <c r="C112" s="369"/>
      <c r="D112" s="369"/>
      <c r="E112" s="369"/>
      <c r="F112" s="369"/>
      <c r="G112" s="369"/>
      <c r="H112" s="369"/>
      <c r="I112" s="369"/>
      <c r="J112" s="369"/>
      <c r="K112" s="369"/>
      <c r="L112" s="369"/>
      <c r="M112" s="369"/>
      <c r="N112" s="369"/>
      <c r="O112" s="368"/>
    </row>
    <row r="113" spans="3:15" s="363" customFormat="1" ht="15.75">
      <c r="C113" s="369"/>
      <c r="D113" s="369"/>
      <c r="E113" s="369"/>
      <c r="F113" s="369"/>
      <c r="G113" s="369"/>
      <c r="H113" s="369"/>
      <c r="I113" s="369"/>
      <c r="J113" s="369"/>
      <c r="K113" s="369"/>
      <c r="L113" s="369"/>
      <c r="M113" s="369"/>
      <c r="N113" s="369"/>
      <c r="O113" s="368"/>
    </row>
    <row r="114" spans="3:15" s="363" customFormat="1" ht="15.75">
      <c r="C114" s="369"/>
      <c r="D114" s="369"/>
      <c r="E114" s="369"/>
      <c r="F114" s="369"/>
      <c r="G114" s="369"/>
      <c r="H114" s="369"/>
      <c r="I114" s="369"/>
      <c r="J114" s="369"/>
      <c r="K114" s="369"/>
      <c r="L114" s="369"/>
      <c r="M114" s="369"/>
      <c r="N114" s="369"/>
      <c r="O114" s="368"/>
    </row>
    <row r="115" spans="3:15" s="363" customFormat="1" ht="15.75">
      <c r="C115" s="369"/>
      <c r="D115" s="369"/>
      <c r="E115" s="369"/>
      <c r="F115" s="369"/>
      <c r="G115" s="369"/>
      <c r="H115" s="369"/>
      <c r="I115" s="369"/>
      <c r="J115" s="369"/>
      <c r="K115" s="369"/>
      <c r="L115" s="369"/>
      <c r="M115" s="369"/>
      <c r="N115" s="369"/>
      <c r="O115" s="368"/>
    </row>
    <row r="116" spans="3:15" s="363" customFormat="1" ht="15.75">
      <c r="C116" s="369"/>
      <c r="D116" s="369"/>
      <c r="E116" s="369"/>
      <c r="F116" s="369"/>
      <c r="G116" s="369"/>
      <c r="H116" s="369"/>
      <c r="I116" s="369"/>
      <c r="J116" s="369"/>
      <c r="K116" s="369"/>
      <c r="L116" s="369"/>
      <c r="M116" s="369"/>
      <c r="N116" s="369"/>
      <c r="O116" s="368"/>
    </row>
    <row r="117" spans="3:15" s="363" customFormat="1" ht="15.75">
      <c r="C117" s="369"/>
      <c r="D117" s="369"/>
      <c r="E117" s="369"/>
      <c r="F117" s="369"/>
      <c r="G117" s="369"/>
      <c r="H117" s="369"/>
      <c r="I117" s="369"/>
      <c r="J117" s="369"/>
      <c r="K117" s="369"/>
      <c r="L117" s="369"/>
      <c r="M117" s="369"/>
      <c r="N117" s="369"/>
      <c r="O117" s="368"/>
    </row>
    <row r="118" spans="3:15" s="363" customFormat="1" ht="15.75">
      <c r="C118" s="369"/>
      <c r="D118" s="369"/>
      <c r="E118" s="369"/>
      <c r="F118" s="369"/>
      <c r="G118" s="369"/>
      <c r="H118" s="369"/>
      <c r="I118" s="369"/>
      <c r="J118" s="369"/>
      <c r="K118" s="369"/>
      <c r="L118" s="369"/>
      <c r="M118" s="369"/>
      <c r="N118" s="369"/>
      <c r="O118" s="368"/>
    </row>
    <row r="119" spans="3:15" s="363" customFormat="1" ht="15.75">
      <c r="C119" s="369"/>
      <c r="D119" s="369"/>
      <c r="E119" s="369"/>
      <c r="F119" s="369"/>
      <c r="G119" s="369"/>
      <c r="H119" s="369"/>
      <c r="I119" s="369"/>
      <c r="J119" s="369"/>
      <c r="K119" s="369"/>
      <c r="L119" s="369"/>
      <c r="M119" s="369"/>
      <c r="N119" s="369"/>
      <c r="O119" s="368"/>
    </row>
    <row r="120" spans="3:15" s="363" customFormat="1" ht="15.75">
      <c r="C120" s="369"/>
      <c r="D120" s="369"/>
      <c r="E120" s="369"/>
      <c r="F120" s="369"/>
      <c r="G120" s="369"/>
      <c r="H120" s="369"/>
      <c r="I120" s="369"/>
      <c r="J120" s="369"/>
      <c r="K120" s="369"/>
      <c r="L120" s="369"/>
      <c r="M120" s="369"/>
      <c r="N120" s="369"/>
      <c r="O120" s="368"/>
    </row>
    <row r="121" spans="3:15" s="363" customFormat="1" ht="15.75">
      <c r="C121" s="369"/>
      <c r="D121" s="369"/>
      <c r="E121" s="369"/>
      <c r="F121" s="369"/>
      <c r="G121" s="369"/>
      <c r="H121" s="369"/>
      <c r="I121" s="369"/>
      <c r="J121" s="369"/>
      <c r="K121" s="369"/>
      <c r="L121" s="369"/>
      <c r="M121" s="369"/>
      <c r="N121" s="369"/>
      <c r="O121" s="368"/>
    </row>
    <row r="122" spans="3:15" s="363" customFormat="1" ht="15.75">
      <c r="C122" s="369"/>
      <c r="D122" s="369"/>
      <c r="E122" s="369"/>
      <c r="F122" s="369"/>
      <c r="G122" s="369"/>
      <c r="H122" s="369"/>
      <c r="I122" s="369"/>
      <c r="J122" s="369"/>
      <c r="K122" s="369"/>
      <c r="L122" s="369"/>
      <c r="M122" s="369"/>
      <c r="N122" s="369"/>
      <c r="O122" s="368"/>
    </row>
    <row r="123" spans="3:15" s="363" customFormat="1" ht="15.75">
      <c r="C123" s="369"/>
      <c r="D123" s="369"/>
      <c r="E123" s="369"/>
      <c r="F123" s="369"/>
      <c r="G123" s="369"/>
      <c r="H123" s="369"/>
      <c r="I123" s="369"/>
      <c r="J123" s="369"/>
      <c r="K123" s="369"/>
      <c r="L123" s="369"/>
      <c r="M123" s="369"/>
      <c r="N123" s="369"/>
      <c r="O123" s="368"/>
    </row>
    <row r="124" spans="3:15" s="363" customFormat="1" ht="15.75">
      <c r="C124" s="369"/>
      <c r="D124" s="369"/>
      <c r="E124" s="369"/>
      <c r="F124" s="369"/>
      <c r="G124" s="369"/>
      <c r="H124" s="369"/>
      <c r="I124" s="369"/>
      <c r="J124" s="369"/>
      <c r="K124" s="369"/>
      <c r="L124" s="369"/>
      <c r="M124" s="369"/>
      <c r="N124" s="369"/>
      <c r="O124" s="368"/>
    </row>
    <row r="125" spans="3:15" s="363" customFormat="1" ht="15.75">
      <c r="C125" s="369"/>
      <c r="D125" s="369"/>
      <c r="E125" s="369"/>
      <c r="F125" s="369"/>
      <c r="G125" s="369"/>
      <c r="H125" s="369"/>
      <c r="I125" s="369"/>
      <c r="J125" s="369"/>
      <c r="K125" s="369"/>
      <c r="L125" s="369"/>
      <c r="M125" s="369"/>
      <c r="N125" s="369"/>
      <c r="O125" s="368"/>
    </row>
    <row r="126" spans="3:15" s="363" customFormat="1" ht="15.75">
      <c r="C126" s="369"/>
      <c r="D126" s="369"/>
      <c r="E126" s="369"/>
      <c r="F126" s="369"/>
      <c r="G126" s="369"/>
      <c r="H126" s="369"/>
      <c r="I126" s="369"/>
      <c r="J126" s="369"/>
      <c r="K126" s="369"/>
      <c r="L126" s="369"/>
      <c r="M126" s="369"/>
      <c r="N126" s="369"/>
      <c r="O126" s="368"/>
    </row>
    <row r="127" spans="3:15" s="363" customFormat="1" ht="15.75">
      <c r="C127" s="369"/>
      <c r="D127" s="369"/>
      <c r="E127" s="369"/>
      <c r="F127" s="369"/>
      <c r="G127" s="369"/>
      <c r="H127" s="369"/>
      <c r="I127" s="369"/>
      <c r="J127" s="369"/>
      <c r="K127" s="369"/>
      <c r="L127" s="369"/>
      <c r="M127" s="369"/>
      <c r="N127" s="369"/>
      <c r="O127" s="368"/>
    </row>
    <row r="128" spans="3:15" s="363" customFormat="1" ht="15.75">
      <c r="C128" s="369"/>
      <c r="D128" s="369"/>
      <c r="E128" s="369"/>
      <c r="F128" s="369"/>
      <c r="G128" s="369"/>
      <c r="H128" s="369"/>
      <c r="I128" s="369"/>
      <c r="J128" s="369"/>
      <c r="K128" s="369"/>
      <c r="L128" s="369"/>
      <c r="M128" s="369"/>
      <c r="N128" s="369"/>
      <c r="O128" s="368"/>
    </row>
    <row r="129" spans="3:15" s="363" customFormat="1" ht="15.75">
      <c r="C129" s="369"/>
      <c r="D129" s="369"/>
      <c r="E129" s="369"/>
      <c r="F129" s="369"/>
      <c r="G129" s="369"/>
      <c r="H129" s="369"/>
      <c r="I129" s="369"/>
      <c r="J129" s="369"/>
      <c r="K129" s="369"/>
      <c r="L129" s="369"/>
      <c r="M129" s="369"/>
      <c r="N129" s="369"/>
      <c r="O129" s="368"/>
    </row>
    <row r="130" spans="3:15" s="363" customFormat="1" ht="15.75">
      <c r="C130" s="369"/>
      <c r="D130" s="369"/>
      <c r="E130" s="369"/>
      <c r="F130" s="369"/>
      <c r="G130" s="369"/>
      <c r="H130" s="369"/>
      <c r="I130" s="369"/>
      <c r="J130" s="369"/>
      <c r="K130" s="369"/>
      <c r="L130" s="369"/>
      <c r="M130" s="369"/>
      <c r="N130" s="369"/>
      <c r="O130" s="368"/>
    </row>
    <row r="131" spans="3:15" s="363" customFormat="1" ht="15.75">
      <c r="C131" s="369"/>
      <c r="D131" s="369"/>
      <c r="E131" s="369"/>
      <c r="F131" s="369"/>
      <c r="G131" s="369"/>
      <c r="H131" s="369"/>
      <c r="I131" s="369"/>
      <c r="J131" s="369"/>
      <c r="K131" s="369"/>
      <c r="L131" s="369"/>
      <c r="M131" s="369"/>
      <c r="N131" s="369"/>
      <c r="O131" s="368"/>
    </row>
    <row r="132" spans="3:15" s="363" customFormat="1" ht="15.75">
      <c r="C132" s="369"/>
      <c r="D132" s="369"/>
      <c r="E132" s="369"/>
      <c r="F132" s="369"/>
      <c r="G132" s="369"/>
      <c r="H132" s="369"/>
      <c r="I132" s="369"/>
      <c r="J132" s="369"/>
      <c r="K132" s="369"/>
      <c r="L132" s="369"/>
      <c r="M132" s="369"/>
      <c r="N132" s="369"/>
      <c r="O132" s="368"/>
    </row>
    <row r="133" spans="3:15" s="363" customFormat="1" ht="15.75">
      <c r="C133" s="369"/>
      <c r="D133" s="369"/>
      <c r="E133" s="369"/>
      <c r="F133" s="369"/>
      <c r="G133" s="369"/>
      <c r="H133" s="369"/>
      <c r="I133" s="369"/>
      <c r="J133" s="369"/>
      <c r="K133" s="369"/>
      <c r="L133" s="369"/>
      <c r="M133" s="369"/>
      <c r="N133" s="369"/>
      <c r="O133" s="368"/>
    </row>
    <row r="134" spans="3:15" s="363" customFormat="1" ht="15.75">
      <c r="C134" s="369"/>
      <c r="D134" s="369"/>
      <c r="E134" s="369"/>
      <c r="F134" s="369"/>
      <c r="G134" s="369"/>
      <c r="H134" s="369"/>
      <c r="I134" s="369"/>
      <c r="J134" s="369"/>
      <c r="K134" s="369"/>
      <c r="L134" s="369"/>
      <c r="M134" s="369"/>
      <c r="N134" s="369"/>
      <c r="O134" s="368"/>
    </row>
    <row r="135" spans="3:15" s="363" customFormat="1" ht="15.75">
      <c r="C135" s="369"/>
      <c r="D135" s="369"/>
      <c r="E135" s="369"/>
      <c r="F135" s="369"/>
      <c r="G135" s="369"/>
      <c r="H135" s="369"/>
      <c r="I135" s="369"/>
      <c r="J135" s="369"/>
      <c r="K135" s="369"/>
      <c r="L135" s="369"/>
      <c r="M135" s="369"/>
      <c r="N135" s="369"/>
      <c r="O135" s="368"/>
    </row>
    <row r="136" spans="3:15" s="363" customFormat="1" ht="15.75">
      <c r="C136" s="369"/>
      <c r="D136" s="369"/>
      <c r="E136" s="369"/>
      <c r="F136" s="369"/>
      <c r="G136" s="369"/>
      <c r="H136" s="369"/>
      <c r="I136" s="369"/>
      <c r="J136" s="369"/>
      <c r="K136" s="369"/>
      <c r="L136" s="369"/>
      <c r="M136" s="369"/>
      <c r="N136" s="369"/>
      <c r="O136" s="368"/>
    </row>
    <row r="137" spans="3:15" s="363" customFormat="1" ht="15.75">
      <c r="C137" s="369"/>
      <c r="D137" s="369"/>
      <c r="E137" s="369"/>
      <c r="F137" s="369"/>
      <c r="G137" s="369"/>
      <c r="H137" s="369"/>
      <c r="I137" s="369"/>
      <c r="J137" s="369"/>
      <c r="K137" s="369"/>
      <c r="L137" s="369"/>
      <c r="M137" s="369"/>
      <c r="N137" s="369"/>
      <c r="O137" s="368"/>
    </row>
    <row r="138" spans="3:15" s="363" customFormat="1" ht="15.75">
      <c r="C138" s="369"/>
      <c r="D138" s="369"/>
      <c r="E138" s="369"/>
      <c r="F138" s="369"/>
      <c r="G138" s="369"/>
      <c r="H138" s="369"/>
      <c r="I138" s="369"/>
      <c r="J138" s="369"/>
      <c r="K138" s="369"/>
      <c r="L138" s="369"/>
      <c r="M138" s="369"/>
      <c r="N138" s="369"/>
      <c r="O138" s="368"/>
    </row>
    <row r="139" spans="3:15" s="363" customFormat="1" ht="15.75">
      <c r="C139" s="369"/>
      <c r="D139" s="369"/>
      <c r="E139" s="369"/>
      <c r="F139" s="369"/>
      <c r="G139" s="369"/>
      <c r="H139" s="369"/>
      <c r="I139" s="369"/>
      <c r="J139" s="369"/>
      <c r="K139" s="369"/>
      <c r="L139" s="369"/>
      <c r="M139" s="369"/>
      <c r="N139" s="369"/>
      <c r="O139" s="368"/>
    </row>
    <row r="140" spans="3:15" s="363" customFormat="1" ht="15.75">
      <c r="C140" s="369"/>
      <c r="D140" s="369"/>
      <c r="E140" s="369"/>
      <c r="F140" s="369"/>
      <c r="G140" s="369"/>
      <c r="H140" s="369"/>
      <c r="I140" s="369"/>
      <c r="J140" s="369"/>
      <c r="K140" s="369"/>
      <c r="L140" s="369"/>
      <c r="M140" s="369"/>
      <c r="N140" s="369"/>
      <c r="O140" s="368"/>
    </row>
    <row r="141" spans="3:15" s="363" customFormat="1" ht="15.75">
      <c r="C141" s="369"/>
      <c r="D141" s="369"/>
      <c r="E141" s="369"/>
      <c r="F141" s="369"/>
      <c r="G141" s="369"/>
      <c r="H141" s="369"/>
      <c r="I141" s="369"/>
      <c r="J141" s="369"/>
      <c r="K141" s="369"/>
      <c r="L141" s="369"/>
      <c r="M141" s="369"/>
      <c r="N141" s="369"/>
      <c r="O141" s="368"/>
    </row>
    <row r="142" spans="3:15" s="363" customFormat="1" ht="15.75">
      <c r="C142" s="369"/>
      <c r="D142" s="369"/>
      <c r="E142" s="369"/>
      <c r="F142" s="369"/>
      <c r="G142" s="369"/>
      <c r="H142" s="369"/>
      <c r="I142" s="369"/>
      <c r="J142" s="369"/>
      <c r="K142" s="369"/>
      <c r="L142" s="369"/>
      <c r="M142" s="369"/>
      <c r="N142" s="369"/>
      <c r="O142" s="368"/>
    </row>
    <row r="143" spans="3:15" s="363" customFormat="1" ht="15.75">
      <c r="C143" s="369"/>
      <c r="D143" s="369"/>
      <c r="E143" s="369"/>
      <c r="F143" s="369"/>
      <c r="G143" s="369"/>
      <c r="H143" s="369"/>
      <c r="I143" s="369"/>
      <c r="J143" s="369"/>
      <c r="K143" s="369"/>
      <c r="L143" s="369"/>
      <c r="M143" s="369"/>
      <c r="N143" s="369"/>
      <c r="O143" s="368"/>
    </row>
    <row r="144" spans="3:15" s="363" customFormat="1" ht="15.75">
      <c r="C144" s="369"/>
      <c r="D144" s="369"/>
      <c r="E144" s="369"/>
      <c r="F144" s="369"/>
      <c r="G144" s="369"/>
      <c r="H144" s="369"/>
      <c r="I144" s="369"/>
      <c r="J144" s="369"/>
      <c r="K144" s="369"/>
      <c r="L144" s="369"/>
      <c r="M144" s="369"/>
      <c r="N144" s="369"/>
      <c r="O144" s="368"/>
    </row>
    <row r="145" spans="3:15" s="363" customFormat="1" ht="15.75">
      <c r="C145" s="369"/>
      <c r="D145" s="369"/>
      <c r="E145" s="369"/>
      <c r="F145" s="369"/>
      <c r="G145" s="369"/>
      <c r="H145" s="369"/>
      <c r="I145" s="369"/>
      <c r="J145" s="369"/>
      <c r="K145" s="369"/>
      <c r="L145" s="369"/>
      <c r="M145" s="369"/>
      <c r="N145" s="369"/>
      <c r="O145" s="368"/>
    </row>
    <row r="146" spans="3:15" s="363" customFormat="1" ht="15.75">
      <c r="C146" s="369"/>
      <c r="D146" s="369"/>
      <c r="E146" s="369"/>
      <c r="F146" s="369"/>
      <c r="G146" s="369"/>
      <c r="H146" s="369"/>
      <c r="I146" s="369"/>
      <c r="J146" s="369"/>
      <c r="K146" s="369"/>
      <c r="L146" s="369"/>
      <c r="M146" s="369"/>
      <c r="N146" s="369"/>
      <c r="O146" s="368"/>
    </row>
    <row r="147" spans="3:15" s="363" customFormat="1" ht="15.75">
      <c r="C147" s="369"/>
      <c r="D147" s="369"/>
      <c r="E147" s="369"/>
      <c r="F147" s="369"/>
      <c r="G147" s="369"/>
      <c r="H147" s="369"/>
      <c r="I147" s="369"/>
      <c r="J147" s="369"/>
      <c r="K147" s="369"/>
      <c r="L147" s="369"/>
      <c r="M147" s="369"/>
      <c r="N147" s="369"/>
      <c r="O147" s="368"/>
    </row>
    <row r="148" spans="3:15" s="363" customFormat="1" ht="15.75">
      <c r="C148" s="369"/>
      <c r="D148" s="369"/>
      <c r="E148" s="369"/>
      <c r="F148" s="369"/>
      <c r="G148" s="369"/>
      <c r="H148" s="369"/>
      <c r="I148" s="369"/>
      <c r="J148" s="369"/>
      <c r="K148" s="369"/>
      <c r="L148" s="369"/>
      <c r="M148" s="369"/>
      <c r="N148" s="369"/>
      <c r="O148" s="368"/>
    </row>
    <row r="149" spans="3:15" s="363" customFormat="1" ht="15.75">
      <c r="C149" s="369"/>
      <c r="D149" s="369"/>
      <c r="E149" s="369"/>
      <c r="F149" s="369"/>
      <c r="G149" s="369"/>
      <c r="H149" s="369"/>
      <c r="I149" s="369"/>
      <c r="J149" s="369"/>
      <c r="K149" s="369"/>
      <c r="L149" s="369"/>
      <c r="M149" s="369"/>
      <c r="N149" s="369"/>
      <c r="O149" s="368"/>
    </row>
    <row r="150" spans="3:15" s="363" customFormat="1" ht="15.75">
      <c r="C150" s="369"/>
      <c r="D150" s="369"/>
      <c r="E150" s="369"/>
      <c r="F150" s="369"/>
      <c r="G150" s="369"/>
      <c r="H150" s="369"/>
      <c r="I150" s="369"/>
      <c r="J150" s="369"/>
      <c r="K150" s="369"/>
      <c r="L150" s="369"/>
      <c r="M150" s="369"/>
      <c r="N150" s="369"/>
      <c r="O150" s="368"/>
    </row>
    <row r="151" spans="3:15" s="363" customFormat="1" ht="15.75">
      <c r="C151" s="369"/>
      <c r="D151" s="369"/>
      <c r="E151" s="369"/>
      <c r="F151" s="369"/>
      <c r="G151" s="369"/>
      <c r="H151" s="369"/>
      <c r="I151" s="369"/>
      <c r="J151" s="369"/>
      <c r="K151" s="369"/>
      <c r="L151" s="369"/>
      <c r="M151" s="369"/>
      <c r="N151" s="369"/>
      <c r="O151" s="368"/>
    </row>
    <row r="152" spans="3:15" s="363" customFormat="1" ht="15.75">
      <c r="C152" s="369"/>
      <c r="D152" s="369"/>
      <c r="E152" s="369"/>
      <c r="F152" s="369"/>
      <c r="G152" s="369"/>
      <c r="H152" s="369"/>
      <c r="I152" s="369"/>
      <c r="J152" s="369"/>
      <c r="K152" s="369"/>
      <c r="L152" s="369"/>
      <c r="M152" s="369"/>
      <c r="N152" s="369"/>
      <c r="O152" s="368"/>
    </row>
    <row r="153" spans="3:15" s="363" customFormat="1" ht="15.75">
      <c r="C153" s="369"/>
      <c r="D153" s="369"/>
      <c r="E153" s="369"/>
      <c r="F153" s="369"/>
      <c r="G153" s="369"/>
      <c r="H153" s="369"/>
      <c r="I153" s="369"/>
      <c r="J153" s="369"/>
      <c r="K153" s="369"/>
      <c r="L153" s="369"/>
      <c r="M153" s="369"/>
      <c r="N153" s="369"/>
      <c r="O153" s="368"/>
    </row>
    <row r="154" spans="3:15" s="363" customFormat="1" ht="15.75">
      <c r="C154" s="369"/>
      <c r="D154" s="369"/>
      <c r="E154" s="369"/>
      <c r="F154" s="369"/>
      <c r="G154" s="369"/>
      <c r="H154" s="369"/>
      <c r="I154" s="369"/>
      <c r="J154" s="369"/>
      <c r="K154" s="369"/>
      <c r="L154" s="369"/>
      <c r="M154" s="369"/>
      <c r="N154" s="369"/>
      <c r="O154" s="368"/>
    </row>
    <row r="155" spans="3:15" s="363" customFormat="1" ht="15.75">
      <c r="C155" s="369"/>
      <c r="D155" s="369"/>
      <c r="E155" s="369"/>
      <c r="F155" s="369"/>
      <c r="G155" s="369"/>
      <c r="H155" s="369"/>
      <c r="I155" s="369"/>
      <c r="J155" s="369"/>
      <c r="K155" s="369"/>
      <c r="L155" s="369"/>
      <c r="M155" s="369"/>
      <c r="N155" s="369"/>
      <c r="O155" s="368"/>
    </row>
    <row r="156" spans="3:15" s="363" customFormat="1" ht="15.75">
      <c r="C156" s="369"/>
      <c r="D156" s="369"/>
      <c r="E156" s="369"/>
      <c r="F156" s="369"/>
      <c r="G156" s="369"/>
      <c r="H156" s="369"/>
      <c r="I156" s="369"/>
      <c r="J156" s="369"/>
      <c r="K156" s="369"/>
      <c r="L156" s="369"/>
      <c r="M156" s="369"/>
      <c r="N156" s="369"/>
      <c r="O156" s="368"/>
    </row>
    <row r="157" spans="3:15" s="363" customFormat="1" ht="15.75">
      <c r="C157" s="369"/>
      <c r="D157" s="369"/>
      <c r="E157" s="369"/>
      <c r="F157" s="369"/>
      <c r="G157" s="369"/>
      <c r="H157" s="369"/>
      <c r="I157" s="369"/>
      <c r="J157" s="369"/>
      <c r="K157" s="369"/>
      <c r="L157" s="369"/>
      <c r="M157" s="369"/>
      <c r="N157" s="369"/>
      <c r="O157" s="368"/>
    </row>
    <row r="158" spans="3:15" s="363" customFormat="1" ht="15.75">
      <c r="C158" s="369"/>
      <c r="D158" s="369"/>
      <c r="E158" s="369"/>
      <c r="F158" s="369"/>
      <c r="G158" s="369"/>
      <c r="H158" s="369"/>
      <c r="I158" s="369"/>
      <c r="J158" s="369"/>
      <c r="K158" s="369"/>
      <c r="L158" s="369"/>
      <c r="M158" s="369"/>
      <c r="N158" s="369"/>
      <c r="O158" s="368"/>
    </row>
    <row r="159" spans="3:15" s="363" customFormat="1" ht="15.75">
      <c r="C159" s="369"/>
      <c r="D159" s="369"/>
      <c r="E159" s="369"/>
      <c r="F159" s="369"/>
      <c r="G159" s="369"/>
      <c r="H159" s="369"/>
      <c r="I159" s="369"/>
      <c r="J159" s="369"/>
      <c r="K159" s="369"/>
      <c r="L159" s="369"/>
      <c r="M159" s="369"/>
      <c r="N159" s="369"/>
      <c r="O159" s="368"/>
    </row>
    <row r="160" spans="3:15" s="363" customFormat="1" ht="15.75">
      <c r="C160" s="369"/>
      <c r="D160" s="369"/>
      <c r="E160" s="369"/>
      <c r="F160" s="369"/>
      <c r="G160" s="369"/>
      <c r="H160" s="369"/>
      <c r="I160" s="369"/>
      <c r="J160" s="369"/>
      <c r="K160" s="369"/>
      <c r="L160" s="369"/>
      <c r="M160" s="369"/>
      <c r="N160" s="369"/>
      <c r="O160" s="368"/>
    </row>
    <row r="161" spans="3:15" s="363" customFormat="1" ht="15.75">
      <c r="C161" s="369"/>
      <c r="D161" s="369"/>
      <c r="E161" s="369"/>
      <c r="F161" s="369"/>
      <c r="G161" s="369"/>
      <c r="H161" s="369"/>
      <c r="I161" s="369"/>
      <c r="J161" s="369"/>
      <c r="K161" s="369"/>
      <c r="L161" s="369"/>
      <c r="M161" s="369"/>
      <c r="N161" s="369"/>
      <c r="O161" s="368"/>
    </row>
    <row r="162" spans="3:15" s="363" customFormat="1" ht="15.75">
      <c r="C162" s="369"/>
      <c r="D162" s="369"/>
      <c r="E162" s="369"/>
      <c r="F162" s="369"/>
      <c r="G162" s="369"/>
      <c r="H162" s="369"/>
      <c r="I162" s="369"/>
      <c r="J162" s="369"/>
      <c r="K162" s="369"/>
      <c r="L162" s="369"/>
      <c r="M162" s="369"/>
      <c r="N162" s="369"/>
      <c r="O162" s="368"/>
    </row>
    <row r="163" spans="3:15" s="363" customFormat="1" ht="15.75">
      <c r="C163" s="369"/>
      <c r="D163" s="369"/>
      <c r="E163" s="369"/>
      <c r="F163" s="369"/>
      <c r="G163" s="369"/>
      <c r="H163" s="369"/>
      <c r="I163" s="369"/>
      <c r="J163" s="369"/>
      <c r="K163" s="369"/>
      <c r="L163" s="369"/>
      <c r="M163" s="369"/>
      <c r="N163" s="369"/>
      <c r="O163" s="368"/>
    </row>
    <row r="164" spans="3:15" s="363" customFormat="1" ht="15.75">
      <c r="C164" s="369"/>
      <c r="D164" s="369"/>
      <c r="E164" s="369"/>
      <c r="F164" s="369"/>
      <c r="G164" s="369"/>
      <c r="H164" s="369"/>
      <c r="I164" s="369"/>
      <c r="J164" s="369"/>
      <c r="K164" s="369"/>
      <c r="L164" s="369"/>
      <c r="M164" s="369"/>
      <c r="N164" s="369"/>
      <c r="O164" s="368"/>
    </row>
    <row r="165" spans="3:15" s="363" customFormat="1" ht="15.75">
      <c r="C165" s="369"/>
      <c r="D165" s="369"/>
      <c r="E165" s="369"/>
      <c r="F165" s="369"/>
      <c r="G165" s="369"/>
      <c r="H165" s="369"/>
      <c r="I165" s="369"/>
      <c r="J165" s="369"/>
      <c r="K165" s="369"/>
      <c r="L165" s="369"/>
      <c r="M165" s="369"/>
      <c r="N165" s="369"/>
      <c r="O165" s="368"/>
    </row>
    <row r="166" spans="3:15" s="363" customFormat="1" ht="15.75">
      <c r="C166" s="369"/>
      <c r="D166" s="369"/>
      <c r="E166" s="369"/>
      <c r="F166" s="369"/>
      <c r="G166" s="369"/>
      <c r="H166" s="369"/>
      <c r="I166" s="369"/>
      <c r="J166" s="369"/>
      <c r="K166" s="369"/>
      <c r="L166" s="369"/>
      <c r="M166" s="369"/>
      <c r="N166" s="369"/>
      <c r="O166" s="368"/>
    </row>
    <row r="167" spans="3:15" s="363" customFormat="1" ht="15.75">
      <c r="C167" s="369"/>
      <c r="D167" s="369"/>
      <c r="E167" s="369"/>
      <c r="F167" s="369"/>
      <c r="G167" s="369"/>
      <c r="H167" s="369"/>
      <c r="I167" s="369"/>
      <c r="J167" s="369"/>
      <c r="K167" s="369"/>
      <c r="L167" s="369"/>
      <c r="M167" s="369"/>
      <c r="N167" s="369"/>
      <c r="O167" s="368"/>
    </row>
    <row r="168" spans="3:15" s="363" customFormat="1" ht="15.75">
      <c r="C168" s="369"/>
      <c r="D168" s="369"/>
      <c r="E168" s="369"/>
      <c r="F168" s="369"/>
      <c r="G168" s="369"/>
      <c r="H168" s="369"/>
      <c r="I168" s="369"/>
      <c r="J168" s="369"/>
      <c r="K168" s="369"/>
      <c r="L168" s="369"/>
      <c r="M168" s="369"/>
      <c r="N168" s="369"/>
      <c r="O168" s="368"/>
    </row>
    <row r="169" spans="3:15" s="363" customFormat="1" ht="15.75">
      <c r="C169" s="369"/>
      <c r="D169" s="369"/>
      <c r="E169" s="369"/>
      <c r="F169" s="369"/>
      <c r="G169" s="369"/>
      <c r="H169" s="369"/>
      <c r="I169" s="369"/>
      <c r="J169" s="369"/>
      <c r="K169" s="369"/>
      <c r="L169" s="369"/>
      <c r="M169" s="369"/>
      <c r="N169" s="369"/>
      <c r="O169" s="368"/>
    </row>
    <row r="170" spans="3:15" s="363" customFormat="1" ht="15.75">
      <c r="C170" s="369"/>
      <c r="D170" s="369"/>
      <c r="E170" s="369"/>
      <c r="F170" s="369"/>
      <c r="G170" s="369"/>
      <c r="H170" s="369"/>
      <c r="I170" s="369"/>
      <c r="J170" s="369"/>
      <c r="K170" s="369"/>
      <c r="L170" s="369"/>
      <c r="M170" s="369"/>
      <c r="N170" s="369"/>
      <c r="O170" s="368"/>
    </row>
    <row r="171" spans="3:15" s="363" customFormat="1" ht="15.75">
      <c r="C171" s="369"/>
      <c r="D171" s="369"/>
      <c r="E171" s="369"/>
      <c r="F171" s="369"/>
      <c r="G171" s="369"/>
      <c r="H171" s="369"/>
      <c r="I171" s="369"/>
      <c r="J171" s="369"/>
      <c r="K171" s="369"/>
      <c r="L171" s="369"/>
      <c r="M171" s="369"/>
      <c r="N171" s="369"/>
      <c r="O171" s="368"/>
    </row>
    <row r="172" spans="3:15" s="363" customFormat="1" ht="15.75">
      <c r="C172" s="369"/>
      <c r="D172" s="369"/>
      <c r="E172" s="369"/>
      <c r="F172" s="369"/>
      <c r="G172" s="369"/>
      <c r="H172" s="369"/>
      <c r="I172" s="369"/>
      <c r="J172" s="369"/>
      <c r="K172" s="369"/>
      <c r="L172" s="369"/>
      <c r="M172" s="369"/>
      <c r="N172" s="369"/>
      <c r="O172" s="368"/>
    </row>
    <row r="173" spans="3:15" s="363" customFormat="1" ht="15.75">
      <c r="C173" s="369"/>
      <c r="D173" s="369"/>
      <c r="E173" s="369"/>
      <c r="F173" s="369"/>
      <c r="G173" s="369"/>
      <c r="H173" s="369"/>
      <c r="I173" s="369"/>
      <c r="J173" s="369"/>
      <c r="K173" s="369"/>
      <c r="L173" s="369"/>
      <c r="M173" s="369"/>
      <c r="N173" s="369"/>
      <c r="O173" s="368"/>
    </row>
    <row r="174" spans="3:15" s="363" customFormat="1" ht="15.75">
      <c r="C174" s="369"/>
      <c r="D174" s="369"/>
      <c r="E174" s="369"/>
      <c r="F174" s="369"/>
      <c r="G174" s="369"/>
      <c r="H174" s="369"/>
      <c r="I174" s="369"/>
      <c r="J174" s="369"/>
      <c r="K174" s="369"/>
      <c r="L174" s="369"/>
      <c r="M174" s="369"/>
      <c r="N174" s="369"/>
      <c r="O174" s="368"/>
    </row>
    <row r="175" spans="3:15" s="363" customFormat="1" ht="15.75">
      <c r="C175" s="369"/>
      <c r="D175" s="369"/>
      <c r="E175" s="369"/>
      <c r="F175" s="369"/>
      <c r="G175" s="369"/>
      <c r="H175" s="369"/>
      <c r="I175" s="369"/>
      <c r="J175" s="369"/>
      <c r="K175" s="369"/>
      <c r="L175" s="369"/>
      <c r="M175" s="369"/>
      <c r="N175" s="369"/>
      <c r="O175" s="368"/>
    </row>
    <row r="176" spans="3:15" s="363" customFormat="1" ht="15.75">
      <c r="C176" s="369"/>
      <c r="D176" s="369"/>
      <c r="E176" s="369"/>
      <c r="F176" s="369"/>
      <c r="G176" s="369"/>
      <c r="H176" s="369"/>
      <c r="I176" s="369"/>
      <c r="J176" s="369"/>
      <c r="K176" s="369"/>
      <c r="L176" s="369"/>
      <c r="M176" s="369"/>
      <c r="N176" s="369"/>
      <c r="O176" s="368"/>
    </row>
    <row r="177" spans="3:15" s="363" customFormat="1" ht="15.75">
      <c r="C177" s="369"/>
      <c r="D177" s="369"/>
      <c r="E177" s="369"/>
      <c r="F177" s="369"/>
      <c r="G177" s="369"/>
      <c r="H177" s="369"/>
      <c r="I177" s="369"/>
      <c r="J177" s="369"/>
      <c r="K177" s="369"/>
      <c r="L177" s="369"/>
      <c r="M177" s="369"/>
      <c r="N177" s="369"/>
      <c r="O177" s="368"/>
    </row>
    <row r="178" spans="3:15" s="363" customFormat="1" ht="15.75">
      <c r="C178" s="369"/>
      <c r="D178" s="369"/>
      <c r="E178" s="369"/>
      <c r="F178" s="369"/>
      <c r="G178" s="369"/>
      <c r="H178" s="369"/>
      <c r="I178" s="369"/>
      <c r="J178" s="369"/>
      <c r="K178" s="369"/>
      <c r="L178" s="369"/>
      <c r="M178" s="369"/>
      <c r="N178" s="369"/>
      <c r="O178" s="368"/>
    </row>
    <row r="179" spans="3:15" s="363" customFormat="1" ht="15.75">
      <c r="C179" s="369"/>
      <c r="D179" s="369"/>
      <c r="E179" s="369"/>
      <c r="F179" s="369"/>
      <c r="G179" s="369"/>
      <c r="H179" s="369"/>
      <c r="I179" s="369"/>
      <c r="J179" s="369"/>
      <c r="K179" s="369"/>
      <c r="L179" s="369"/>
      <c r="M179" s="369"/>
      <c r="N179" s="369"/>
      <c r="O179" s="368"/>
    </row>
    <row r="180" spans="3:15" s="363" customFormat="1" ht="15.75">
      <c r="C180" s="369"/>
      <c r="D180" s="369"/>
      <c r="E180" s="369"/>
      <c r="F180" s="369"/>
      <c r="G180" s="369"/>
      <c r="H180" s="369"/>
      <c r="I180" s="369"/>
      <c r="J180" s="369"/>
      <c r="K180" s="369"/>
      <c r="L180" s="369"/>
      <c r="M180" s="369"/>
      <c r="N180" s="369"/>
      <c r="O180" s="368"/>
    </row>
    <row r="181" spans="3:15" s="363" customFormat="1" ht="15.75">
      <c r="C181" s="369"/>
      <c r="D181" s="369"/>
      <c r="E181" s="369"/>
      <c r="F181" s="369"/>
      <c r="G181" s="369"/>
      <c r="H181" s="369"/>
      <c r="I181" s="369"/>
      <c r="J181" s="369"/>
      <c r="K181" s="369"/>
      <c r="L181" s="369"/>
      <c r="M181" s="369"/>
      <c r="N181" s="369"/>
      <c r="O181" s="368"/>
    </row>
    <row r="182" spans="3:15" s="363" customFormat="1" ht="15.75">
      <c r="C182" s="369"/>
      <c r="D182" s="369"/>
      <c r="E182" s="369"/>
      <c r="F182" s="369"/>
      <c r="G182" s="369"/>
      <c r="H182" s="369"/>
      <c r="I182" s="369"/>
      <c r="J182" s="369"/>
      <c r="K182" s="369"/>
      <c r="L182" s="369"/>
      <c r="M182" s="369"/>
      <c r="N182" s="369"/>
      <c r="O182" s="368"/>
    </row>
    <row r="183" spans="3:15" s="363" customFormat="1" ht="15.75">
      <c r="C183" s="369"/>
      <c r="D183" s="369"/>
      <c r="E183" s="369"/>
      <c r="F183" s="369"/>
      <c r="G183" s="369"/>
      <c r="H183" s="369"/>
      <c r="I183" s="369"/>
      <c r="J183" s="369"/>
      <c r="K183" s="369"/>
      <c r="L183" s="369"/>
      <c r="M183" s="369"/>
      <c r="N183" s="369"/>
      <c r="O183" s="368"/>
    </row>
    <row r="184" spans="3:15" s="363" customFormat="1" ht="15.75">
      <c r="C184" s="369"/>
      <c r="D184" s="369"/>
      <c r="E184" s="369"/>
      <c r="F184" s="369"/>
      <c r="G184" s="369"/>
      <c r="H184" s="369"/>
      <c r="I184" s="369"/>
      <c r="J184" s="369"/>
      <c r="K184" s="369"/>
      <c r="L184" s="369"/>
      <c r="M184" s="369"/>
      <c r="N184" s="369"/>
      <c r="O184" s="368"/>
    </row>
    <row r="185" spans="3:15" s="363" customFormat="1" ht="15.75">
      <c r="C185" s="369"/>
      <c r="D185" s="369"/>
      <c r="E185" s="369"/>
      <c r="F185" s="369"/>
      <c r="G185" s="369"/>
      <c r="H185" s="369"/>
      <c r="I185" s="369"/>
      <c r="J185" s="369"/>
      <c r="K185" s="369"/>
      <c r="L185" s="369"/>
      <c r="M185" s="369"/>
      <c r="N185" s="369"/>
      <c r="O185" s="368"/>
    </row>
    <row r="186" spans="3:15" s="363" customFormat="1" ht="15.75">
      <c r="C186" s="369"/>
      <c r="D186" s="369"/>
      <c r="E186" s="369"/>
      <c r="F186" s="369"/>
      <c r="G186" s="369"/>
      <c r="H186" s="369"/>
      <c r="I186" s="369"/>
      <c r="J186" s="369"/>
      <c r="K186" s="369"/>
      <c r="L186" s="369"/>
      <c r="M186" s="369"/>
      <c r="N186" s="369"/>
      <c r="O186" s="368"/>
    </row>
    <row r="187" spans="3:15" s="363" customFormat="1" ht="15.75">
      <c r="C187" s="369"/>
      <c r="D187" s="369"/>
      <c r="E187" s="369"/>
      <c r="F187" s="369"/>
      <c r="G187" s="369"/>
      <c r="H187" s="369"/>
      <c r="I187" s="369"/>
      <c r="J187" s="369"/>
      <c r="K187" s="369"/>
      <c r="L187" s="369"/>
      <c r="M187" s="369"/>
      <c r="N187" s="369"/>
      <c r="O187" s="368"/>
    </row>
    <row r="188" spans="3:15" s="363" customFormat="1" ht="15.75">
      <c r="C188" s="369"/>
      <c r="D188" s="369"/>
      <c r="E188" s="369"/>
      <c r="F188" s="369"/>
      <c r="G188" s="369"/>
      <c r="H188" s="369"/>
      <c r="I188" s="369"/>
      <c r="J188" s="369"/>
      <c r="K188" s="369"/>
      <c r="L188" s="369"/>
      <c r="M188" s="369"/>
      <c r="N188" s="369"/>
      <c r="O188" s="368"/>
    </row>
    <row r="189" spans="3:15" s="363" customFormat="1" ht="15.75">
      <c r="C189" s="369"/>
      <c r="D189" s="369"/>
      <c r="E189" s="369"/>
      <c r="F189" s="369"/>
      <c r="G189" s="369"/>
      <c r="H189" s="369"/>
      <c r="I189" s="369"/>
      <c r="J189" s="369"/>
      <c r="K189" s="369"/>
      <c r="L189" s="369"/>
      <c r="M189" s="369"/>
      <c r="N189" s="369"/>
      <c r="O189" s="368"/>
    </row>
    <row r="190" spans="3:15" s="363" customFormat="1" ht="15.75">
      <c r="C190" s="369"/>
      <c r="D190" s="369"/>
      <c r="E190" s="369"/>
      <c r="F190" s="369"/>
      <c r="G190" s="369"/>
      <c r="H190" s="369"/>
      <c r="I190" s="369"/>
      <c r="J190" s="369"/>
      <c r="K190" s="369"/>
      <c r="L190" s="369"/>
      <c r="M190" s="369"/>
      <c r="N190" s="369"/>
      <c r="O190" s="368"/>
    </row>
    <row r="191" spans="3:15" s="363" customFormat="1" ht="15.75">
      <c r="C191" s="369"/>
      <c r="D191" s="369"/>
      <c r="E191" s="369"/>
      <c r="F191" s="369"/>
      <c r="G191" s="369"/>
      <c r="H191" s="369"/>
      <c r="I191" s="369"/>
      <c r="J191" s="369"/>
      <c r="K191" s="369"/>
      <c r="L191" s="369"/>
      <c r="M191" s="369"/>
      <c r="N191" s="369"/>
      <c r="O191" s="368"/>
    </row>
    <row r="192" spans="3:15" s="363" customFormat="1" ht="15.75">
      <c r="C192" s="369"/>
      <c r="D192" s="369"/>
      <c r="E192" s="369"/>
      <c r="F192" s="369"/>
      <c r="G192" s="369"/>
      <c r="H192" s="369"/>
      <c r="I192" s="369"/>
      <c r="J192" s="369"/>
      <c r="K192" s="369"/>
      <c r="L192" s="369"/>
      <c r="M192" s="369"/>
      <c r="N192" s="369"/>
      <c r="O192" s="368"/>
    </row>
    <row r="193" spans="3:15" s="363" customFormat="1" ht="15.75">
      <c r="C193" s="369"/>
      <c r="D193" s="369"/>
      <c r="E193" s="369"/>
      <c r="F193" s="369"/>
      <c r="G193" s="369"/>
      <c r="H193" s="369"/>
      <c r="I193" s="369"/>
      <c r="J193" s="369"/>
      <c r="K193" s="369"/>
      <c r="L193" s="369"/>
      <c r="M193" s="369"/>
      <c r="N193" s="369"/>
      <c r="O193" s="368"/>
    </row>
    <row r="194" spans="3:15" s="363" customFormat="1" ht="15.75">
      <c r="C194" s="369"/>
      <c r="D194" s="369"/>
      <c r="E194" s="369"/>
      <c r="F194" s="369"/>
      <c r="G194" s="369"/>
      <c r="H194" s="369"/>
      <c r="I194" s="369"/>
      <c r="J194" s="369"/>
      <c r="K194" s="369"/>
      <c r="L194" s="369"/>
      <c r="M194" s="369"/>
      <c r="N194" s="369"/>
      <c r="O194" s="368"/>
    </row>
    <row r="195" spans="3:15" s="363" customFormat="1" ht="15.75">
      <c r="C195" s="369"/>
      <c r="D195" s="369"/>
      <c r="E195" s="369"/>
      <c r="F195" s="369"/>
      <c r="G195" s="369"/>
      <c r="H195" s="369"/>
      <c r="I195" s="369"/>
      <c r="J195" s="369"/>
      <c r="K195" s="369"/>
      <c r="L195" s="369"/>
      <c r="M195" s="369"/>
      <c r="N195" s="369"/>
      <c r="O195" s="368"/>
    </row>
    <row r="196" spans="3:15" s="363" customFormat="1" ht="15.75">
      <c r="C196" s="369"/>
      <c r="D196" s="369"/>
      <c r="E196" s="369"/>
      <c r="F196" s="369"/>
      <c r="G196" s="369"/>
      <c r="H196" s="369"/>
      <c r="I196" s="369"/>
      <c r="J196" s="369"/>
      <c r="K196" s="369"/>
      <c r="L196" s="369"/>
      <c r="M196" s="369"/>
      <c r="N196" s="369"/>
      <c r="O196" s="368"/>
    </row>
    <row r="197" spans="3:15" s="363" customFormat="1" ht="15.75">
      <c r="C197" s="369"/>
      <c r="D197" s="369"/>
      <c r="E197" s="369"/>
      <c r="F197" s="369"/>
      <c r="G197" s="369"/>
      <c r="H197" s="369"/>
      <c r="I197" s="369"/>
      <c r="J197" s="369"/>
      <c r="K197" s="369"/>
      <c r="L197" s="369"/>
      <c r="M197" s="369"/>
      <c r="N197" s="369"/>
      <c r="O197" s="368"/>
    </row>
    <row r="198" spans="3:15" s="363" customFormat="1" ht="15.75">
      <c r="C198" s="369"/>
      <c r="D198" s="369"/>
      <c r="E198" s="369"/>
      <c r="F198" s="369"/>
      <c r="G198" s="369"/>
      <c r="H198" s="369"/>
      <c r="I198" s="369"/>
      <c r="J198" s="369"/>
      <c r="K198" s="369"/>
      <c r="L198" s="369"/>
      <c r="M198" s="369"/>
      <c r="N198" s="369"/>
      <c r="O198" s="368"/>
    </row>
    <row r="199" spans="3:15" s="363" customFormat="1" ht="15.75">
      <c r="C199" s="369"/>
      <c r="D199" s="369"/>
      <c r="E199" s="369"/>
      <c r="F199" s="369"/>
      <c r="G199" s="369"/>
      <c r="H199" s="369"/>
      <c r="I199" s="369"/>
      <c r="J199" s="369"/>
      <c r="K199" s="369"/>
      <c r="L199" s="369"/>
      <c r="M199" s="369"/>
      <c r="N199" s="369"/>
      <c r="O199" s="368"/>
    </row>
    <row r="200" spans="3:15" s="363" customFormat="1" ht="15.75">
      <c r="C200" s="369"/>
      <c r="D200" s="369"/>
      <c r="E200" s="369"/>
      <c r="F200" s="369"/>
      <c r="G200" s="369"/>
      <c r="H200" s="369"/>
      <c r="I200" s="369"/>
      <c r="J200" s="369"/>
      <c r="K200" s="369"/>
      <c r="L200" s="369"/>
      <c r="M200" s="369"/>
      <c r="N200" s="369"/>
      <c r="O200" s="368"/>
    </row>
    <row r="201" spans="3:15" s="363" customFormat="1" ht="15.75">
      <c r="C201" s="369"/>
      <c r="D201" s="369"/>
      <c r="E201" s="369"/>
      <c r="F201" s="369"/>
      <c r="G201" s="369"/>
      <c r="H201" s="369"/>
      <c r="I201" s="369"/>
      <c r="J201" s="369"/>
      <c r="K201" s="369"/>
      <c r="L201" s="369"/>
      <c r="M201" s="369"/>
      <c r="N201" s="369"/>
      <c r="O201" s="368"/>
    </row>
    <row r="202" spans="3:15" s="363" customFormat="1" ht="15.75">
      <c r="C202" s="369"/>
      <c r="D202" s="369"/>
      <c r="E202" s="369"/>
      <c r="F202" s="369"/>
      <c r="G202" s="369"/>
      <c r="H202" s="369"/>
      <c r="I202" s="369"/>
      <c r="J202" s="369"/>
      <c r="K202" s="369"/>
      <c r="L202" s="369"/>
      <c r="M202" s="369"/>
      <c r="N202" s="369"/>
      <c r="O202" s="368"/>
    </row>
    <row r="203" spans="3:15" s="363" customFormat="1" ht="15.75">
      <c r="C203" s="369"/>
      <c r="D203" s="369"/>
      <c r="E203" s="369"/>
      <c r="F203" s="369"/>
      <c r="G203" s="369"/>
      <c r="H203" s="369"/>
      <c r="I203" s="369"/>
      <c r="J203" s="369"/>
      <c r="K203" s="369"/>
      <c r="L203" s="369"/>
      <c r="M203" s="369"/>
      <c r="N203" s="369"/>
      <c r="O203" s="368"/>
    </row>
    <row r="204" spans="3:15" s="363" customFormat="1" ht="15.75">
      <c r="C204" s="369"/>
      <c r="D204" s="369"/>
      <c r="E204" s="369"/>
      <c r="F204" s="369"/>
      <c r="G204" s="369"/>
      <c r="H204" s="369"/>
      <c r="I204" s="369"/>
      <c r="J204" s="369"/>
      <c r="K204" s="369"/>
      <c r="L204" s="369"/>
      <c r="M204" s="369"/>
      <c r="N204" s="369"/>
      <c r="O204" s="368"/>
    </row>
    <row r="205" spans="3:15" s="363" customFormat="1" ht="15.75">
      <c r="C205" s="369"/>
      <c r="D205" s="369"/>
      <c r="E205" s="369"/>
      <c r="F205" s="369"/>
      <c r="G205" s="369"/>
      <c r="H205" s="369"/>
      <c r="I205" s="369"/>
      <c r="J205" s="369"/>
      <c r="K205" s="369"/>
      <c r="L205" s="369"/>
      <c r="M205" s="369"/>
      <c r="N205" s="369"/>
      <c r="O205" s="368"/>
    </row>
    <row r="206" spans="3:15" s="363" customFormat="1" ht="15.75">
      <c r="C206" s="369"/>
      <c r="D206" s="369"/>
      <c r="E206" s="369"/>
      <c r="F206" s="369"/>
      <c r="G206" s="369"/>
      <c r="H206" s="369"/>
      <c r="I206" s="369"/>
      <c r="J206" s="369"/>
      <c r="K206" s="369"/>
      <c r="L206" s="369"/>
      <c r="M206" s="369"/>
      <c r="N206" s="369"/>
      <c r="O206" s="368"/>
    </row>
    <row r="207" spans="3:15" s="363" customFormat="1" ht="15.75">
      <c r="C207" s="369"/>
      <c r="D207" s="369"/>
      <c r="E207" s="369"/>
      <c r="F207" s="369"/>
      <c r="G207" s="369"/>
      <c r="H207" s="369"/>
      <c r="I207" s="369"/>
      <c r="J207" s="369"/>
      <c r="K207" s="369"/>
      <c r="L207" s="369"/>
      <c r="M207" s="369"/>
      <c r="N207" s="369"/>
      <c r="O207" s="368"/>
    </row>
    <row r="208" spans="3:15" s="363" customFormat="1" ht="15.75">
      <c r="C208" s="369"/>
      <c r="D208" s="369"/>
      <c r="E208" s="369"/>
      <c r="F208" s="369"/>
      <c r="G208" s="369"/>
      <c r="H208" s="369"/>
      <c r="I208" s="369"/>
      <c r="J208" s="369"/>
      <c r="K208" s="369"/>
      <c r="L208" s="369"/>
      <c r="M208" s="369"/>
      <c r="N208" s="369"/>
      <c r="O208" s="368"/>
    </row>
    <row r="209" spans="3:15" s="363" customFormat="1" ht="15.75">
      <c r="C209" s="369"/>
      <c r="D209" s="369"/>
      <c r="E209" s="369"/>
      <c r="F209" s="369"/>
      <c r="G209" s="369"/>
      <c r="H209" s="369"/>
      <c r="I209" s="369"/>
      <c r="J209" s="369"/>
      <c r="K209" s="369"/>
      <c r="L209" s="369"/>
      <c r="M209" s="369"/>
      <c r="N209" s="369"/>
      <c r="O209" s="368"/>
    </row>
  </sheetData>
  <sheetProtection selectLockedCells="1" selectUnlockedCells="1"/>
  <mergeCells count="48">
    <mergeCell ref="A1:N1"/>
    <mergeCell ref="A2:N2"/>
    <mergeCell ref="A3:N3"/>
    <mergeCell ref="M4:N4"/>
    <mergeCell ref="B15:N15"/>
    <mergeCell ref="B94:N94"/>
    <mergeCell ref="A52:B52"/>
    <mergeCell ref="A5:B5"/>
    <mergeCell ref="A7:A14"/>
    <mergeCell ref="B7:N7"/>
    <mergeCell ref="B11:N11"/>
    <mergeCell ref="A6:O6"/>
    <mergeCell ref="A19:B19"/>
    <mergeCell ref="A20:B20"/>
    <mergeCell ref="B40:N40"/>
    <mergeCell ref="B44:N44"/>
    <mergeCell ref="B48:N48"/>
    <mergeCell ref="A21:B21"/>
    <mergeCell ref="A23:O23"/>
    <mergeCell ref="B24:N24"/>
    <mergeCell ref="B28:N28"/>
    <mergeCell ref="B32:N32"/>
    <mergeCell ref="B36:N36"/>
    <mergeCell ref="B61:O61"/>
    <mergeCell ref="B65:O65"/>
    <mergeCell ref="B69:O69"/>
    <mergeCell ref="A75:B75"/>
    <mergeCell ref="A73:B73"/>
    <mergeCell ref="A74:B74"/>
    <mergeCell ref="A53:B53"/>
    <mergeCell ref="A54:B54"/>
    <mergeCell ref="B57:O57"/>
    <mergeCell ref="A56:O56"/>
    <mergeCell ref="B82:O82"/>
    <mergeCell ref="A81:O81"/>
    <mergeCell ref="A77:B77"/>
    <mergeCell ref="A78:B78"/>
    <mergeCell ref="A79:B79"/>
    <mergeCell ref="B86:O86"/>
    <mergeCell ref="A101:B101"/>
    <mergeCell ref="A102:N102"/>
    <mergeCell ref="A106:N106"/>
    <mergeCell ref="A103:B103"/>
    <mergeCell ref="A104:B104"/>
    <mergeCell ref="A105:B105"/>
    <mergeCell ref="B90:O90"/>
    <mergeCell ref="A99:B99"/>
    <mergeCell ref="A100:B100"/>
  </mergeCells>
  <printOptions horizontalCentered="1"/>
  <pageMargins left="0.27569444444444446" right="0.27569444444444446" top="0.15763888888888888" bottom="0.15763888888888888" header="0.5118055555555555" footer="0.5118055555555555"/>
  <pageSetup fitToHeight="1" fitToWidth="1" horizontalDpi="600" verticalDpi="600" orientation="landscape" paperSize="9" scale="73" r:id="rId1"/>
  <rowBreaks count="2" manualBreakCount="2">
    <brk id="35" max="13" man="1"/>
    <brk id="6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116"/>
  <sheetViews>
    <sheetView view="pageBreakPreview" zoomScale="75" zoomScaleNormal="70" zoomScaleSheetLayoutView="75" zoomScalePageLayoutView="0" workbookViewId="0" topLeftCell="A1">
      <pane ySplit="5" topLeftCell="BM6" activePane="bottomLeft" state="frozen"/>
      <selection pane="topLeft" activeCell="A1" sqref="A1"/>
      <selection pane="bottomLeft" activeCell="A55" sqref="A55:P57"/>
    </sheetView>
  </sheetViews>
  <sheetFormatPr defaultColWidth="7" defaultRowHeight="15"/>
  <cols>
    <col min="1" max="1" width="2.8984375" style="256" customWidth="1"/>
    <col min="2" max="2" width="25.3984375" style="256" customWidth="1"/>
    <col min="3" max="3" width="13.09765625" style="257" customWidth="1"/>
    <col min="4" max="6" width="9.8984375" style="258" customWidth="1"/>
    <col min="7" max="7" width="10.5" style="258" customWidth="1"/>
    <col min="8" max="8" width="0" style="258" hidden="1" customWidth="1"/>
    <col min="9" max="10" width="8.59765625" style="258" customWidth="1"/>
    <col min="11" max="11" width="7" style="258" customWidth="1"/>
    <col min="12" max="12" width="9.19921875" style="258" customWidth="1"/>
    <col min="13" max="13" width="8" style="258" customWidth="1"/>
    <col min="14" max="15" width="9" style="258" customWidth="1"/>
    <col min="16" max="16" width="8.69921875" style="258" customWidth="1"/>
    <col min="17" max="17" width="7" style="259" customWidth="1"/>
    <col min="18" max="16384" width="7" style="256" customWidth="1"/>
  </cols>
  <sheetData>
    <row r="1" spans="1:17" s="261" customFormat="1" ht="11.25" customHeight="1">
      <c r="A1" s="539" t="s">
        <v>145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446"/>
      <c r="P1" s="446"/>
      <c r="Q1" s="260"/>
    </row>
    <row r="2" spans="1:17" s="261" customFormat="1" ht="17.25" customHeight="1">
      <c r="A2" s="493" t="s">
        <v>144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260"/>
    </row>
    <row r="3" spans="1:17" s="261" customFormat="1" ht="10.5" customHeight="1">
      <c r="A3" s="475" t="s">
        <v>111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260"/>
    </row>
    <row r="4" spans="1:17" s="261" customFormat="1" ht="12.75" customHeight="1" thickBot="1">
      <c r="A4" s="8"/>
      <c r="B4" s="7"/>
      <c r="C4" s="9"/>
      <c r="D4" s="9"/>
      <c r="E4" s="9"/>
      <c r="F4" s="9"/>
      <c r="G4" s="9"/>
      <c r="H4" s="9"/>
      <c r="I4" s="9"/>
      <c r="J4" s="9"/>
      <c r="K4" s="9"/>
      <c r="M4" s="10"/>
      <c r="N4" s="476" t="s">
        <v>3</v>
      </c>
      <c r="O4" s="476"/>
      <c r="P4" s="476"/>
      <c r="Q4" s="260"/>
    </row>
    <row r="5" spans="1:17" s="261" customFormat="1" ht="81" customHeight="1" thickBot="1">
      <c r="A5" s="563" t="s">
        <v>65</v>
      </c>
      <c r="B5" s="563"/>
      <c r="C5" s="262" t="s">
        <v>119</v>
      </c>
      <c r="D5" s="263" t="s">
        <v>67</v>
      </c>
      <c r="E5" s="264" t="s">
        <v>68</v>
      </c>
      <c r="F5" s="265" t="s">
        <v>69</v>
      </c>
      <c r="G5" s="266" t="s">
        <v>70</v>
      </c>
      <c r="H5" s="267" t="s">
        <v>99</v>
      </c>
      <c r="I5" s="268" t="s">
        <v>71</v>
      </c>
      <c r="J5" s="269" t="s">
        <v>72</v>
      </c>
      <c r="K5" s="263" t="s">
        <v>73</v>
      </c>
      <c r="L5" s="270" t="s">
        <v>74</v>
      </c>
      <c r="M5" s="270" t="s">
        <v>75</v>
      </c>
      <c r="N5" s="270" t="s">
        <v>76</v>
      </c>
      <c r="O5" s="264" t="s">
        <v>100</v>
      </c>
      <c r="P5" s="271" t="s">
        <v>77</v>
      </c>
      <c r="Q5" s="260"/>
    </row>
    <row r="6" spans="1:25" s="238" customFormat="1" ht="27.75" customHeight="1" thickBot="1">
      <c r="A6" s="537" t="s">
        <v>115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253"/>
      <c r="R6" s="247"/>
      <c r="S6" s="247"/>
      <c r="T6" s="247"/>
      <c r="U6" s="247"/>
      <c r="V6" s="247"/>
      <c r="W6" s="247"/>
      <c r="X6" s="247"/>
      <c r="Y6" s="247"/>
    </row>
    <row r="7" spans="1:25" s="238" customFormat="1" ht="18" customHeight="1">
      <c r="A7" s="246"/>
      <c r="B7" s="564" t="s">
        <v>85</v>
      </c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253"/>
      <c r="R7" s="247"/>
      <c r="S7" s="247"/>
      <c r="T7" s="247"/>
      <c r="U7" s="247"/>
      <c r="V7" s="247"/>
      <c r="W7" s="247"/>
      <c r="X7" s="247"/>
      <c r="Y7" s="247"/>
    </row>
    <row r="8" spans="1:25" s="238" customFormat="1" ht="17.25" customHeight="1">
      <c r="A8" s="272"/>
      <c r="B8" s="222" t="s">
        <v>120</v>
      </c>
      <c r="C8" s="277">
        <f>SUM(D8:F8)+SUM(K8:P8)</f>
        <v>46650</v>
      </c>
      <c r="D8" s="278">
        <v>30964</v>
      </c>
      <c r="E8" s="248">
        <v>7974</v>
      </c>
      <c r="F8" s="249">
        <f>7867-155</f>
        <v>7712</v>
      </c>
      <c r="G8" s="278">
        <f>4819-155</f>
        <v>4664</v>
      </c>
      <c r="H8" s="248"/>
      <c r="I8" s="248">
        <v>0</v>
      </c>
      <c r="J8" s="249">
        <v>3048</v>
      </c>
      <c r="K8" s="278">
        <v>0</v>
      </c>
      <c r="L8" s="248">
        <v>0</v>
      </c>
      <c r="M8" s="248">
        <v>0</v>
      </c>
      <c r="N8" s="248">
        <v>0</v>
      </c>
      <c r="O8" s="248">
        <v>0</v>
      </c>
      <c r="P8" s="249">
        <v>0</v>
      </c>
      <c r="Q8" s="253"/>
      <c r="R8" s="247"/>
      <c r="S8" s="247"/>
      <c r="T8" s="247"/>
      <c r="U8" s="247"/>
      <c r="V8" s="247"/>
      <c r="W8" s="247"/>
      <c r="X8" s="247"/>
      <c r="Y8" s="247"/>
    </row>
    <row r="9" spans="1:25" s="238" customFormat="1" ht="17.25" customHeight="1">
      <c r="A9" s="272"/>
      <c r="B9" s="222" t="s">
        <v>123</v>
      </c>
      <c r="C9" s="277">
        <f>SUM(D9:F9)+SUM(K9:P9)</f>
        <v>50681</v>
      </c>
      <c r="D9" s="278">
        <f>30964+141+247+1914</f>
        <v>33266</v>
      </c>
      <c r="E9" s="248">
        <f>7974+38+67+517</f>
        <v>8596</v>
      </c>
      <c r="F9" s="249">
        <f>7867-155+1107</f>
        <v>8819</v>
      </c>
      <c r="G9" s="278">
        <f>4819-155+1107</f>
        <v>5771</v>
      </c>
      <c r="H9" s="248"/>
      <c r="I9" s="248">
        <v>0</v>
      </c>
      <c r="J9" s="249">
        <v>3048</v>
      </c>
      <c r="K9" s="278">
        <v>0</v>
      </c>
      <c r="L9" s="248">
        <v>0</v>
      </c>
      <c r="M9" s="248">
        <v>0</v>
      </c>
      <c r="N9" s="248">
        <v>0</v>
      </c>
      <c r="O9" s="248">
        <v>0</v>
      </c>
      <c r="P9" s="249">
        <v>0</v>
      </c>
      <c r="Q9" s="253"/>
      <c r="R9" s="247"/>
      <c r="S9" s="247"/>
      <c r="T9" s="247"/>
      <c r="U9" s="247"/>
      <c r="V9" s="247"/>
      <c r="W9" s="247"/>
      <c r="X9" s="247"/>
      <c r="Y9" s="247"/>
    </row>
    <row r="10" spans="1:25" s="238" customFormat="1" ht="17.25" customHeight="1" thickBot="1">
      <c r="A10" s="272"/>
      <c r="B10" s="222" t="s">
        <v>134</v>
      </c>
      <c r="C10" s="277">
        <f>SUM(D10:F10)+SUM(K10:P10)</f>
        <v>46218</v>
      </c>
      <c r="D10" s="278">
        <v>31476</v>
      </c>
      <c r="E10" s="248">
        <v>8454</v>
      </c>
      <c r="F10" s="249">
        <v>5856</v>
      </c>
      <c r="G10" s="278">
        <f>F10-J10</f>
        <v>3963</v>
      </c>
      <c r="H10" s="248"/>
      <c r="I10" s="248">
        <v>0</v>
      </c>
      <c r="J10" s="249">
        <v>1893</v>
      </c>
      <c r="K10" s="278">
        <v>0</v>
      </c>
      <c r="L10" s="248">
        <v>0</v>
      </c>
      <c r="M10" s="248">
        <v>0</v>
      </c>
      <c r="N10" s="248">
        <v>0</v>
      </c>
      <c r="O10" s="248">
        <v>0</v>
      </c>
      <c r="P10" s="249">
        <v>432</v>
      </c>
      <c r="Q10" s="253"/>
      <c r="R10" s="247"/>
      <c r="S10" s="247"/>
      <c r="T10" s="247"/>
      <c r="U10" s="247"/>
      <c r="V10" s="247"/>
      <c r="W10" s="247"/>
      <c r="X10" s="247"/>
      <c r="Y10" s="247"/>
    </row>
    <row r="11" spans="1:25" s="238" customFormat="1" ht="18" customHeight="1">
      <c r="A11" s="272"/>
      <c r="B11" s="564" t="s">
        <v>101</v>
      </c>
      <c r="C11" s="564"/>
      <c r="D11" s="564"/>
      <c r="E11" s="564"/>
      <c r="F11" s="564"/>
      <c r="G11" s="564"/>
      <c r="H11" s="564"/>
      <c r="I11" s="564"/>
      <c r="J11" s="564"/>
      <c r="K11" s="564"/>
      <c r="L11" s="564"/>
      <c r="M11" s="564"/>
      <c r="N11" s="564"/>
      <c r="O11" s="564"/>
      <c r="P11" s="564"/>
      <c r="Q11" s="253"/>
      <c r="R11" s="247"/>
      <c r="S11" s="247"/>
      <c r="T11" s="247"/>
      <c r="U11" s="247"/>
      <c r="V11" s="247"/>
      <c r="W11" s="247"/>
      <c r="X11" s="247"/>
      <c r="Y11" s="247"/>
    </row>
    <row r="12" spans="1:25" s="238" customFormat="1" ht="17.25" customHeight="1">
      <c r="A12" s="272"/>
      <c r="B12" s="222" t="s">
        <v>118</v>
      </c>
      <c r="C12" s="277">
        <f>SUM(D12:F12)+SUM(K12:P12)</f>
        <v>16802</v>
      </c>
      <c r="D12" s="278">
        <v>5656</v>
      </c>
      <c r="E12" s="248">
        <v>1449</v>
      </c>
      <c r="F12" s="249">
        <f>9507+190</f>
        <v>9697</v>
      </c>
      <c r="G12" s="278">
        <f>505+190</f>
        <v>695</v>
      </c>
      <c r="H12" s="248"/>
      <c r="I12" s="248">
        <v>8240</v>
      </c>
      <c r="J12" s="249">
        <v>762</v>
      </c>
      <c r="K12" s="278">
        <v>0</v>
      </c>
      <c r="L12" s="248">
        <v>0</v>
      </c>
      <c r="M12" s="248">
        <v>0</v>
      </c>
      <c r="N12" s="248">
        <v>0</v>
      </c>
      <c r="O12" s="248">
        <v>0</v>
      </c>
      <c r="P12" s="249">
        <v>0</v>
      </c>
      <c r="Q12" s="253"/>
      <c r="R12" s="247"/>
      <c r="S12" s="247"/>
      <c r="T12" s="247"/>
      <c r="U12" s="247"/>
      <c r="V12" s="247"/>
      <c r="W12" s="247"/>
      <c r="X12" s="247"/>
      <c r="Y12" s="247"/>
    </row>
    <row r="13" spans="1:25" s="238" customFormat="1" ht="17.25" customHeight="1">
      <c r="A13" s="272"/>
      <c r="B13" s="222" t="s">
        <v>123</v>
      </c>
      <c r="C13" s="277">
        <f>SUM(D13:F13)+SUM(K13:P13)</f>
        <v>18385</v>
      </c>
      <c r="D13" s="278">
        <f>5656+428+60</f>
        <v>6144</v>
      </c>
      <c r="E13" s="248">
        <f>1449+116+16</f>
        <v>1581</v>
      </c>
      <c r="F13" s="249">
        <f>9507+190+316+620+27</f>
        <v>10660</v>
      </c>
      <c r="G13" s="278">
        <f>505+190+132</f>
        <v>827</v>
      </c>
      <c r="H13" s="248"/>
      <c r="I13" s="248">
        <f>8240+316+488+27</f>
        <v>9071</v>
      </c>
      <c r="J13" s="249">
        <v>762</v>
      </c>
      <c r="K13" s="278">
        <v>0</v>
      </c>
      <c r="L13" s="248">
        <v>0</v>
      </c>
      <c r="M13" s="248">
        <v>0</v>
      </c>
      <c r="N13" s="248">
        <v>0</v>
      </c>
      <c r="O13" s="248">
        <v>0</v>
      </c>
      <c r="P13" s="249">
        <v>0</v>
      </c>
      <c r="Q13" s="253"/>
      <c r="R13" s="247"/>
      <c r="S13" s="247"/>
      <c r="T13" s="247"/>
      <c r="U13" s="247"/>
      <c r="V13" s="247"/>
      <c r="W13" s="247"/>
      <c r="X13" s="247"/>
      <c r="Y13" s="247"/>
    </row>
    <row r="14" spans="1:25" s="238" customFormat="1" ht="17.25" customHeight="1" thickBot="1">
      <c r="A14" s="272"/>
      <c r="B14" s="222" t="s">
        <v>134</v>
      </c>
      <c r="C14" s="277">
        <f>SUM(D14:F14)+SUM(K14:P14)</f>
        <v>16720</v>
      </c>
      <c r="D14" s="278">
        <v>6084</v>
      </c>
      <c r="E14" s="248">
        <v>1692</v>
      </c>
      <c r="F14" s="249">
        <v>7364</v>
      </c>
      <c r="G14" s="278">
        <f>F14-J14-I14</f>
        <v>1101</v>
      </c>
      <c r="H14" s="248"/>
      <c r="I14" s="248">
        <v>5904</v>
      </c>
      <c r="J14" s="249">
        <v>359</v>
      </c>
      <c r="K14" s="278">
        <v>0</v>
      </c>
      <c r="L14" s="248">
        <v>1580</v>
      </c>
      <c r="M14" s="248">
        <v>0</v>
      </c>
      <c r="N14" s="248">
        <v>0</v>
      </c>
      <c r="O14" s="248">
        <v>0</v>
      </c>
      <c r="P14" s="249">
        <v>0</v>
      </c>
      <c r="Q14" s="253"/>
      <c r="R14" s="247"/>
      <c r="S14" s="247"/>
      <c r="T14" s="247"/>
      <c r="U14" s="247"/>
      <c r="V14" s="247"/>
      <c r="W14" s="247"/>
      <c r="X14" s="247"/>
      <c r="Y14" s="247"/>
    </row>
    <row r="15" spans="1:25" s="238" customFormat="1" ht="18" customHeight="1" thickBot="1">
      <c r="A15" s="272"/>
      <c r="B15" s="503" t="s">
        <v>142</v>
      </c>
      <c r="C15" s="503"/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  <c r="P15" s="503"/>
      <c r="Q15" s="253"/>
      <c r="R15" s="247"/>
      <c r="S15" s="247"/>
      <c r="T15" s="247"/>
      <c r="U15" s="247"/>
      <c r="V15" s="247"/>
      <c r="W15" s="247"/>
      <c r="X15" s="247"/>
      <c r="Y15" s="247"/>
    </row>
    <row r="16" spans="1:25" s="238" customFormat="1" ht="17.25" customHeight="1">
      <c r="A16" s="272"/>
      <c r="B16" s="222" t="s">
        <v>118</v>
      </c>
      <c r="C16" s="277">
        <f aca="true" t="shared" si="0" ref="C16:C21">SUM(D16:F16)+SUM(K16:P16)</f>
        <v>0</v>
      </c>
      <c r="D16" s="278">
        <v>0</v>
      </c>
      <c r="E16" s="248">
        <v>0</v>
      </c>
      <c r="F16" s="249">
        <v>0</v>
      </c>
      <c r="G16" s="278">
        <v>0</v>
      </c>
      <c r="H16" s="248"/>
      <c r="I16" s="248">
        <v>0</v>
      </c>
      <c r="J16" s="249">
        <v>0</v>
      </c>
      <c r="K16" s="278">
        <v>0</v>
      </c>
      <c r="L16" s="248">
        <v>0</v>
      </c>
      <c r="M16" s="248">
        <v>0</v>
      </c>
      <c r="N16" s="248">
        <v>0</v>
      </c>
      <c r="O16" s="248">
        <v>0</v>
      </c>
      <c r="P16" s="249">
        <v>0</v>
      </c>
      <c r="Q16" s="253"/>
      <c r="R16" s="247"/>
      <c r="S16" s="247"/>
      <c r="T16" s="247"/>
      <c r="U16" s="247"/>
      <c r="V16" s="247"/>
      <c r="W16" s="247"/>
      <c r="X16" s="247"/>
      <c r="Y16" s="247"/>
    </row>
    <row r="17" spans="1:25" s="238" customFormat="1" ht="17.25" customHeight="1">
      <c r="A17" s="272"/>
      <c r="B17" s="222" t="s">
        <v>123</v>
      </c>
      <c r="C17" s="277">
        <f t="shared" si="0"/>
        <v>0</v>
      </c>
      <c r="D17" s="278">
        <v>0</v>
      </c>
      <c r="E17" s="248">
        <v>0</v>
      </c>
      <c r="F17" s="249">
        <v>0</v>
      </c>
      <c r="G17" s="278">
        <v>0</v>
      </c>
      <c r="H17" s="248"/>
      <c r="I17" s="248">
        <v>0</v>
      </c>
      <c r="J17" s="249">
        <v>0</v>
      </c>
      <c r="K17" s="278">
        <v>0</v>
      </c>
      <c r="L17" s="248">
        <v>0</v>
      </c>
      <c r="M17" s="248">
        <v>0</v>
      </c>
      <c r="N17" s="248">
        <v>0</v>
      </c>
      <c r="O17" s="248">
        <v>0</v>
      </c>
      <c r="P17" s="249">
        <v>0</v>
      </c>
      <c r="Q17" s="253"/>
      <c r="R17" s="247"/>
      <c r="S17" s="247"/>
      <c r="T17" s="247"/>
      <c r="U17" s="247"/>
      <c r="V17" s="247"/>
      <c r="W17" s="247"/>
      <c r="X17" s="247"/>
      <c r="Y17" s="247"/>
    </row>
    <row r="18" spans="1:25" s="238" customFormat="1" ht="17.25" customHeight="1" thickBot="1">
      <c r="A18" s="272"/>
      <c r="B18" s="222" t="s">
        <v>134</v>
      </c>
      <c r="C18" s="277">
        <f t="shared" si="0"/>
        <v>307</v>
      </c>
      <c r="D18" s="278">
        <v>270</v>
      </c>
      <c r="E18" s="248">
        <v>37</v>
      </c>
      <c r="F18" s="249">
        <v>0</v>
      </c>
      <c r="G18" s="278">
        <v>0</v>
      </c>
      <c r="H18" s="248"/>
      <c r="I18" s="248">
        <v>0</v>
      </c>
      <c r="J18" s="249">
        <v>0</v>
      </c>
      <c r="K18" s="278">
        <v>0</v>
      </c>
      <c r="L18" s="248">
        <v>0</v>
      </c>
      <c r="M18" s="248">
        <v>0</v>
      </c>
      <c r="N18" s="248">
        <v>0</v>
      </c>
      <c r="O18" s="248">
        <v>0</v>
      </c>
      <c r="P18" s="249">
        <v>0</v>
      </c>
      <c r="Q18" s="253"/>
      <c r="R18" s="247"/>
      <c r="S18" s="247"/>
      <c r="T18" s="247"/>
      <c r="U18" s="247"/>
      <c r="V18" s="247"/>
      <c r="W18" s="247"/>
      <c r="X18" s="247"/>
      <c r="Y18" s="247"/>
    </row>
    <row r="19" spans="1:25" s="293" customFormat="1" ht="18" customHeight="1">
      <c r="A19" s="532" t="s">
        <v>143</v>
      </c>
      <c r="B19" s="532"/>
      <c r="C19" s="362">
        <f t="shared" si="0"/>
        <v>63452</v>
      </c>
      <c r="D19" s="319">
        <f aca="true" t="shared" si="1" ref="D19:P19">+D8+D12</f>
        <v>36620</v>
      </c>
      <c r="E19" s="317">
        <f t="shared" si="1"/>
        <v>9423</v>
      </c>
      <c r="F19" s="404">
        <f t="shared" si="1"/>
        <v>17409</v>
      </c>
      <c r="G19" s="405">
        <f t="shared" si="1"/>
        <v>5359</v>
      </c>
      <c r="H19" s="401">
        <f t="shared" si="1"/>
        <v>0</v>
      </c>
      <c r="I19" s="401">
        <f t="shared" si="1"/>
        <v>8240</v>
      </c>
      <c r="J19" s="402">
        <f t="shared" si="1"/>
        <v>3810</v>
      </c>
      <c r="K19" s="400">
        <f t="shared" si="1"/>
        <v>0</v>
      </c>
      <c r="L19" s="401">
        <v>0</v>
      </c>
      <c r="M19" s="401">
        <f t="shared" si="1"/>
        <v>0</v>
      </c>
      <c r="N19" s="401">
        <f t="shared" si="1"/>
        <v>0</v>
      </c>
      <c r="O19" s="401">
        <f t="shared" si="1"/>
        <v>0</v>
      </c>
      <c r="P19" s="403">
        <f t="shared" si="1"/>
        <v>0</v>
      </c>
      <c r="Q19" s="292"/>
      <c r="R19" s="289"/>
      <c r="S19" s="289"/>
      <c r="T19" s="289"/>
      <c r="U19" s="289"/>
      <c r="V19" s="289"/>
      <c r="W19" s="289"/>
      <c r="X19" s="289"/>
      <c r="Y19" s="289"/>
    </row>
    <row r="20" spans="1:25" s="293" customFormat="1" ht="18" customHeight="1">
      <c r="A20" s="505" t="s">
        <v>133</v>
      </c>
      <c r="B20" s="505"/>
      <c r="C20" s="308">
        <f t="shared" si="0"/>
        <v>69066</v>
      </c>
      <c r="D20" s="339">
        <f aca="true" t="shared" si="2" ref="D20:P21">+D9+D13</f>
        <v>39410</v>
      </c>
      <c r="E20" s="323">
        <f t="shared" si="2"/>
        <v>10177</v>
      </c>
      <c r="F20" s="398">
        <f t="shared" si="2"/>
        <v>19479</v>
      </c>
      <c r="G20" s="406">
        <f t="shared" si="2"/>
        <v>6598</v>
      </c>
      <c r="H20" s="323">
        <f t="shared" si="2"/>
        <v>0</v>
      </c>
      <c r="I20" s="323">
        <f t="shared" si="2"/>
        <v>9071</v>
      </c>
      <c r="J20" s="324">
        <f t="shared" si="2"/>
        <v>3810</v>
      </c>
      <c r="K20" s="339">
        <f t="shared" si="2"/>
        <v>0</v>
      </c>
      <c r="L20" s="323">
        <f t="shared" si="2"/>
        <v>0</v>
      </c>
      <c r="M20" s="323">
        <f t="shared" si="2"/>
        <v>0</v>
      </c>
      <c r="N20" s="323">
        <f t="shared" si="2"/>
        <v>0</v>
      </c>
      <c r="O20" s="323">
        <f t="shared" si="2"/>
        <v>0</v>
      </c>
      <c r="P20" s="389">
        <f t="shared" si="2"/>
        <v>0</v>
      </c>
      <c r="Q20" s="292"/>
      <c r="R20" s="289"/>
      <c r="S20" s="289"/>
      <c r="T20" s="289"/>
      <c r="U20" s="289"/>
      <c r="V20" s="289"/>
      <c r="W20" s="289"/>
      <c r="X20" s="289"/>
      <c r="Y20" s="289"/>
    </row>
    <row r="21" spans="1:25" s="293" customFormat="1" ht="18" customHeight="1" thickBot="1">
      <c r="A21" s="505" t="s">
        <v>136</v>
      </c>
      <c r="B21" s="505"/>
      <c r="C21" s="308">
        <f t="shared" si="0"/>
        <v>63245</v>
      </c>
      <c r="D21" s="339">
        <f>+D10+D14+D18</f>
        <v>37830</v>
      </c>
      <c r="E21" s="339">
        <f>+E10+E14+E18</f>
        <v>10183</v>
      </c>
      <c r="F21" s="398">
        <f>+F10+F14</f>
        <v>13220</v>
      </c>
      <c r="G21" s="406">
        <f t="shared" si="2"/>
        <v>5064</v>
      </c>
      <c r="H21" s="323">
        <f t="shared" si="2"/>
        <v>0</v>
      </c>
      <c r="I21" s="323">
        <f t="shared" si="2"/>
        <v>5904</v>
      </c>
      <c r="J21" s="324">
        <f t="shared" si="2"/>
        <v>2252</v>
      </c>
      <c r="K21" s="339">
        <f t="shared" si="2"/>
        <v>0</v>
      </c>
      <c r="L21" s="323">
        <f t="shared" si="2"/>
        <v>1580</v>
      </c>
      <c r="M21" s="323">
        <f t="shared" si="2"/>
        <v>0</v>
      </c>
      <c r="N21" s="323">
        <f t="shared" si="2"/>
        <v>0</v>
      </c>
      <c r="O21" s="323">
        <f t="shared" si="2"/>
        <v>0</v>
      </c>
      <c r="P21" s="389">
        <f t="shared" si="2"/>
        <v>432</v>
      </c>
      <c r="Q21" s="292"/>
      <c r="R21" s="289"/>
      <c r="S21" s="289"/>
      <c r="T21" s="289"/>
      <c r="U21" s="289"/>
      <c r="V21" s="289"/>
      <c r="W21" s="289"/>
      <c r="X21" s="289"/>
      <c r="Y21" s="289"/>
    </row>
    <row r="22" spans="1:25" s="293" customFormat="1" ht="9" customHeight="1" thickBot="1">
      <c r="A22" s="549"/>
      <c r="B22" s="550"/>
      <c r="C22" s="550"/>
      <c r="D22" s="550"/>
      <c r="E22" s="550"/>
      <c r="F22" s="550"/>
      <c r="G22" s="550"/>
      <c r="H22" s="550"/>
      <c r="I22" s="550"/>
      <c r="J22" s="550"/>
      <c r="K22" s="550"/>
      <c r="L22" s="550"/>
      <c r="M22" s="550"/>
      <c r="N22" s="550"/>
      <c r="O22" s="550"/>
      <c r="P22" s="559"/>
      <c r="Q22" s="292"/>
      <c r="R22" s="289"/>
      <c r="S22" s="289"/>
      <c r="T22" s="289"/>
      <c r="U22" s="289"/>
      <c r="V22" s="289"/>
      <c r="W22" s="289"/>
      <c r="X22" s="289"/>
      <c r="Y22" s="289"/>
    </row>
    <row r="23" spans="1:25" s="238" customFormat="1" ht="27.75" customHeight="1" hidden="1" thickBot="1">
      <c r="A23" s="524" t="s">
        <v>114</v>
      </c>
      <c r="B23" s="524"/>
      <c r="C23" s="524"/>
      <c r="D23" s="524"/>
      <c r="E23" s="524"/>
      <c r="F23" s="524"/>
      <c r="G23" s="524"/>
      <c r="H23" s="524"/>
      <c r="I23" s="524"/>
      <c r="J23" s="524"/>
      <c r="K23" s="524"/>
      <c r="L23" s="524"/>
      <c r="M23" s="524"/>
      <c r="N23" s="524"/>
      <c r="O23" s="524"/>
      <c r="P23" s="524"/>
      <c r="Q23" s="253"/>
      <c r="R23" s="247"/>
      <c r="S23" s="247"/>
      <c r="T23" s="247"/>
      <c r="U23" s="247"/>
      <c r="V23" s="247"/>
      <c r="W23" s="247"/>
      <c r="X23" s="247"/>
      <c r="Y23" s="247"/>
    </row>
    <row r="24" spans="1:25" s="238" customFormat="1" ht="18" customHeight="1" hidden="1" thickBot="1">
      <c r="A24" s="281"/>
      <c r="B24" s="556" t="s">
        <v>88</v>
      </c>
      <c r="C24" s="556"/>
      <c r="D24" s="556"/>
      <c r="E24" s="556"/>
      <c r="F24" s="556"/>
      <c r="G24" s="556"/>
      <c r="H24" s="556"/>
      <c r="I24" s="556"/>
      <c r="J24" s="556"/>
      <c r="K24" s="556"/>
      <c r="L24" s="556"/>
      <c r="M24" s="556"/>
      <c r="N24" s="556"/>
      <c r="O24" s="556"/>
      <c r="P24" s="556"/>
      <c r="Q24" s="253"/>
      <c r="R24" s="247"/>
      <c r="S24" s="247"/>
      <c r="T24" s="247"/>
      <c r="U24" s="247"/>
      <c r="V24" s="247"/>
      <c r="W24" s="247"/>
      <c r="X24" s="247"/>
      <c r="Y24" s="247"/>
    </row>
    <row r="25" spans="1:25" s="238" customFormat="1" ht="18" customHeight="1" hidden="1">
      <c r="A25" s="237"/>
      <c r="B25" s="213" t="s">
        <v>117</v>
      </c>
      <c r="C25" s="273">
        <f>SUM(D25:F25)+SUM(K25:P25)</f>
        <v>25216</v>
      </c>
      <c r="D25" s="274">
        <v>16984</v>
      </c>
      <c r="E25" s="275">
        <v>4510</v>
      </c>
      <c r="F25" s="282">
        <v>3722</v>
      </c>
      <c r="G25" s="274">
        <v>2178</v>
      </c>
      <c r="H25" s="275">
        <v>0</v>
      </c>
      <c r="I25" s="275">
        <v>0</v>
      </c>
      <c r="J25" s="276">
        <v>1544</v>
      </c>
      <c r="K25" s="245">
        <v>0</v>
      </c>
      <c r="L25" s="275">
        <v>0</v>
      </c>
      <c r="M25" s="275">
        <v>0</v>
      </c>
      <c r="N25" s="275">
        <v>0</v>
      </c>
      <c r="O25" s="275">
        <v>0</v>
      </c>
      <c r="P25" s="276">
        <v>0</v>
      </c>
      <c r="Q25" s="253"/>
      <c r="R25" s="247"/>
      <c r="S25" s="247"/>
      <c r="T25" s="247"/>
      <c r="U25" s="247"/>
      <c r="V25" s="247"/>
      <c r="W25" s="247"/>
      <c r="X25" s="247"/>
      <c r="Y25" s="247"/>
    </row>
    <row r="26" spans="1:25" s="238" customFormat="1" ht="18" customHeight="1" hidden="1">
      <c r="A26" s="237"/>
      <c r="B26" s="222" t="s">
        <v>118</v>
      </c>
      <c r="C26" s="277">
        <f>SUM(D26:F26)+SUM(K26:P26)</f>
        <v>0</v>
      </c>
      <c r="D26" s="278">
        <v>0</v>
      </c>
      <c r="E26" s="248">
        <v>0</v>
      </c>
      <c r="F26" s="303">
        <v>0</v>
      </c>
      <c r="G26" s="278">
        <v>0</v>
      </c>
      <c r="H26" s="248">
        <v>0</v>
      </c>
      <c r="I26" s="248">
        <v>0</v>
      </c>
      <c r="J26" s="249">
        <v>0</v>
      </c>
      <c r="K26" s="244">
        <v>0</v>
      </c>
      <c r="L26" s="248">
        <v>0</v>
      </c>
      <c r="M26" s="248">
        <v>0</v>
      </c>
      <c r="N26" s="248">
        <v>0</v>
      </c>
      <c r="O26" s="248">
        <v>0</v>
      </c>
      <c r="P26" s="249">
        <v>0</v>
      </c>
      <c r="Q26" s="253"/>
      <c r="R26" s="247"/>
      <c r="S26" s="247"/>
      <c r="T26" s="247"/>
      <c r="U26" s="247"/>
      <c r="V26" s="247"/>
      <c r="W26" s="247"/>
      <c r="X26" s="247"/>
      <c r="Y26" s="247"/>
    </row>
    <row r="27" spans="1:25" s="238" customFormat="1" ht="18" customHeight="1" hidden="1" thickBot="1">
      <c r="A27" s="237"/>
      <c r="B27" s="242" t="s">
        <v>86</v>
      </c>
      <c r="C27" s="279">
        <f>+C26/C25</f>
        <v>0</v>
      </c>
      <c r="D27" s="230">
        <f>+D26/D25</f>
        <v>0</v>
      </c>
      <c r="E27" s="234">
        <f>+E26/E25</f>
        <v>0</v>
      </c>
      <c r="F27" s="284">
        <f>+F26/F25</f>
        <v>0</v>
      </c>
      <c r="G27" s="230">
        <f>IF(G26&gt;0,G24/G26,0)</f>
        <v>0</v>
      </c>
      <c r="H27" s="233">
        <f>IF(H26&gt;0,H24/H26,0)</f>
        <v>0</v>
      </c>
      <c r="I27" s="233">
        <f>IF(I26&gt;0,I24/I26,0)</f>
        <v>0</v>
      </c>
      <c r="J27" s="232">
        <f>+J26/J25</f>
        <v>0</v>
      </c>
      <c r="K27" s="233">
        <f aca="true" t="shared" si="3" ref="K27:P27">IF(K26&gt;0,K24/K26,0)</f>
        <v>0</v>
      </c>
      <c r="L27" s="234">
        <f t="shared" si="3"/>
        <v>0</v>
      </c>
      <c r="M27" s="234">
        <f t="shared" si="3"/>
        <v>0</v>
      </c>
      <c r="N27" s="234">
        <f t="shared" si="3"/>
        <v>0</v>
      </c>
      <c r="O27" s="234">
        <f t="shared" si="3"/>
        <v>0</v>
      </c>
      <c r="P27" s="232">
        <f t="shared" si="3"/>
        <v>0</v>
      </c>
      <c r="Q27" s="253"/>
      <c r="R27" s="247"/>
      <c r="S27" s="247"/>
      <c r="T27" s="247"/>
      <c r="U27" s="247"/>
      <c r="V27" s="247"/>
      <c r="W27" s="247"/>
      <c r="X27" s="247"/>
      <c r="Y27" s="247"/>
    </row>
    <row r="28" spans="1:25" s="238" customFormat="1" ht="18" customHeight="1" hidden="1" thickBot="1">
      <c r="A28" s="237"/>
      <c r="B28" s="556" t="s">
        <v>89</v>
      </c>
      <c r="C28" s="556"/>
      <c r="D28" s="556"/>
      <c r="E28" s="556"/>
      <c r="F28" s="556"/>
      <c r="G28" s="556"/>
      <c r="H28" s="556"/>
      <c r="I28" s="556"/>
      <c r="J28" s="556"/>
      <c r="K28" s="556"/>
      <c r="L28" s="556"/>
      <c r="M28" s="556"/>
      <c r="N28" s="556"/>
      <c r="O28" s="556"/>
      <c r="P28" s="556"/>
      <c r="Q28" s="253"/>
      <c r="R28" s="247"/>
      <c r="S28" s="247"/>
      <c r="T28" s="247"/>
      <c r="U28" s="247"/>
      <c r="V28" s="247"/>
      <c r="W28" s="247"/>
      <c r="X28" s="247"/>
      <c r="Y28" s="247"/>
    </row>
    <row r="29" spans="1:25" s="238" customFormat="1" ht="18" customHeight="1" hidden="1">
      <c r="A29" s="237"/>
      <c r="B29" s="213" t="s">
        <v>117</v>
      </c>
      <c r="C29" s="273">
        <f>SUM(D29:F29)+SUM(K29:P29)</f>
        <v>43489</v>
      </c>
      <c r="D29" s="274">
        <v>30508</v>
      </c>
      <c r="E29" s="275">
        <v>8055</v>
      </c>
      <c r="F29" s="282">
        <v>4926</v>
      </c>
      <c r="G29" s="274">
        <v>3529</v>
      </c>
      <c r="H29" s="275">
        <v>0</v>
      </c>
      <c r="I29" s="275">
        <v>0</v>
      </c>
      <c r="J29" s="276">
        <v>1397</v>
      </c>
      <c r="K29" s="245">
        <v>0</v>
      </c>
      <c r="L29" s="275">
        <v>0</v>
      </c>
      <c r="M29" s="275">
        <v>0</v>
      </c>
      <c r="N29" s="275">
        <v>0</v>
      </c>
      <c r="O29" s="275">
        <v>0</v>
      </c>
      <c r="P29" s="276">
        <v>0</v>
      </c>
      <c r="Q29" s="253"/>
      <c r="R29" s="247"/>
      <c r="S29" s="247"/>
      <c r="T29" s="247"/>
      <c r="U29" s="247"/>
      <c r="V29" s="247"/>
      <c r="W29" s="247"/>
      <c r="X29" s="247"/>
      <c r="Y29" s="247"/>
    </row>
    <row r="30" spans="1:25" s="238" customFormat="1" ht="18" customHeight="1" hidden="1">
      <c r="A30" s="237"/>
      <c r="B30" s="222" t="s">
        <v>118</v>
      </c>
      <c r="C30" s="277">
        <f>SUM(D30:F30)+SUM(K30:P30)</f>
        <v>0</v>
      </c>
      <c r="D30" s="441">
        <v>0</v>
      </c>
      <c r="E30" s="440">
        <v>0</v>
      </c>
      <c r="F30" s="303">
        <v>0</v>
      </c>
      <c r="G30" s="278">
        <v>0</v>
      </c>
      <c r="H30" s="248">
        <v>0</v>
      </c>
      <c r="I30" s="248">
        <v>0</v>
      </c>
      <c r="J30" s="249">
        <v>0</v>
      </c>
      <c r="K30" s="244">
        <v>0</v>
      </c>
      <c r="L30" s="248">
        <v>0</v>
      </c>
      <c r="M30" s="248">
        <v>0</v>
      </c>
      <c r="N30" s="248">
        <v>0</v>
      </c>
      <c r="O30" s="248">
        <v>0</v>
      </c>
      <c r="P30" s="249">
        <v>0</v>
      </c>
      <c r="Q30" s="253"/>
      <c r="R30" s="247"/>
      <c r="S30" s="247"/>
      <c r="T30" s="247"/>
      <c r="U30" s="247"/>
      <c r="V30" s="247"/>
      <c r="W30" s="247"/>
      <c r="X30" s="247"/>
      <c r="Y30" s="247"/>
    </row>
    <row r="31" spans="1:25" s="238" customFormat="1" ht="18" customHeight="1" hidden="1" thickBot="1">
      <c r="A31" s="237"/>
      <c r="B31" s="242" t="s">
        <v>86</v>
      </c>
      <c r="C31" s="279">
        <f>+C30/C29</f>
        <v>0</v>
      </c>
      <c r="D31" s="230">
        <f>+D30/D29</f>
        <v>0</v>
      </c>
      <c r="E31" s="234">
        <f>+E30/E29</f>
        <v>0</v>
      </c>
      <c r="F31" s="284">
        <f>+F30/F29</f>
        <v>0</v>
      </c>
      <c r="G31" s="230">
        <f>IF(G30&gt;0,G28/G30,0)</f>
        <v>0</v>
      </c>
      <c r="H31" s="233">
        <f>IF(H30&gt;0,H28/H30,0)</f>
        <v>0</v>
      </c>
      <c r="I31" s="233">
        <f>IF(I30&gt;0,I28/I30,0)</f>
        <v>0</v>
      </c>
      <c r="J31" s="232">
        <f>+J30/J29</f>
        <v>0</v>
      </c>
      <c r="K31" s="233">
        <f aca="true" t="shared" si="4" ref="K31:P31">IF(K30&gt;0,K28/K30,0)</f>
        <v>0</v>
      </c>
      <c r="L31" s="234">
        <f t="shared" si="4"/>
        <v>0</v>
      </c>
      <c r="M31" s="234">
        <f t="shared" si="4"/>
        <v>0</v>
      </c>
      <c r="N31" s="234">
        <f t="shared" si="4"/>
        <v>0</v>
      </c>
      <c r="O31" s="234">
        <f t="shared" si="4"/>
        <v>0</v>
      </c>
      <c r="P31" s="232">
        <f t="shared" si="4"/>
        <v>0</v>
      </c>
      <c r="Q31" s="253"/>
      <c r="R31" s="247"/>
      <c r="S31" s="247"/>
      <c r="T31" s="247"/>
      <c r="U31" s="247"/>
      <c r="V31" s="247"/>
      <c r="W31" s="247"/>
      <c r="X31" s="247"/>
      <c r="Y31" s="247"/>
    </row>
    <row r="32" spans="1:25" s="238" customFormat="1" ht="18" customHeight="1" hidden="1" thickBot="1">
      <c r="A32" s="237"/>
      <c r="B32" s="556" t="s">
        <v>90</v>
      </c>
      <c r="C32" s="556"/>
      <c r="D32" s="556"/>
      <c r="E32" s="556"/>
      <c r="F32" s="556"/>
      <c r="G32" s="556"/>
      <c r="H32" s="556"/>
      <c r="I32" s="556"/>
      <c r="J32" s="556"/>
      <c r="K32" s="556"/>
      <c r="L32" s="556"/>
      <c r="M32" s="556"/>
      <c r="N32" s="556"/>
      <c r="O32" s="556"/>
      <c r="P32" s="556"/>
      <c r="Q32" s="253"/>
      <c r="R32" s="247"/>
      <c r="S32" s="247"/>
      <c r="T32" s="247"/>
      <c r="U32" s="247"/>
      <c r="V32" s="247"/>
      <c r="W32" s="247"/>
      <c r="X32" s="247"/>
      <c r="Y32" s="247"/>
    </row>
    <row r="33" spans="1:25" s="238" customFormat="1" ht="18" customHeight="1" hidden="1">
      <c r="A33" s="237"/>
      <c r="B33" s="213" t="s">
        <v>117</v>
      </c>
      <c r="C33" s="273">
        <f>SUM(D33:F33)+SUM(K33:P33)</f>
        <v>24509</v>
      </c>
      <c r="D33" s="274">
        <v>16544</v>
      </c>
      <c r="E33" s="275">
        <v>4515</v>
      </c>
      <c r="F33" s="282">
        <v>3450</v>
      </c>
      <c r="G33" s="274">
        <v>1890</v>
      </c>
      <c r="H33" s="275">
        <v>0</v>
      </c>
      <c r="I33" s="275">
        <v>0</v>
      </c>
      <c r="J33" s="276">
        <v>1560</v>
      </c>
      <c r="K33" s="245">
        <v>0</v>
      </c>
      <c r="L33" s="275">
        <v>0</v>
      </c>
      <c r="M33" s="275">
        <v>0</v>
      </c>
      <c r="N33" s="275">
        <v>0</v>
      </c>
      <c r="O33" s="275">
        <v>0</v>
      </c>
      <c r="P33" s="276">
        <v>0</v>
      </c>
      <c r="Q33" s="253"/>
      <c r="R33" s="247"/>
      <c r="S33" s="247"/>
      <c r="T33" s="247"/>
      <c r="U33" s="247"/>
      <c r="V33" s="247"/>
      <c r="W33" s="247"/>
      <c r="X33" s="247"/>
      <c r="Y33" s="247"/>
    </row>
    <row r="34" spans="1:25" s="238" customFormat="1" ht="18" customHeight="1" hidden="1">
      <c r="A34" s="237"/>
      <c r="B34" s="222" t="s">
        <v>118</v>
      </c>
      <c r="C34" s="277">
        <f>SUM(D34:F34)+SUM(K34:P34)</f>
        <v>0</v>
      </c>
      <c r="D34" s="301">
        <v>0</v>
      </c>
      <c r="E34" s="302">
        <v>0</v>
      </c>
      <c r="F34" s="283">
        <v>0</v>
      </c>
      <c r="G34" s="278">
        <v>0</v>
      </c>
      <c r="H34" s="248">
        <v>0</v>
      </c>
      <c r="I34" s="248">
        <v>0</v>
      </c>
      <c r="J34" s="249">
        <v>0</v>
      </c>
      <c r="K34" s="244">
        <v>0</v>
      </c>
      <c r="L34" s="248">
        <v>0</v>
      </c>
      <c r="M34" s="248">
        <v>0</v>
      </c>
      <c r="N34" s="248">
        <v>0</v>
      </c>
      <c r="O34" s="248">
        <v>0</v>
      </c>
      <c r="P34" s="249">
        <v>0</v>
      </c>
      <c r="Q34" s="253"/>
      <c r="R34" s="247"/>
      <c r="S34" s="247"/>
      <c r="T34" s="247"/>
      <c r="U34" s="247"/>
      <c r="V34" s="247"/>
      <c r="W34" s="247"/>
      <c r="X34" s="247"/>
      <c r="Y34" s="247"/>
    </row>
    <row r="35" spans="1:25" s="238" customFormat="1" ht="18" customHeight="1" hidden="1" thickBot="1">
      <c r="A35" s="237"/>
      <c r="B35" s="242" t="s">
        <v>86</v>
      </c>
      <c r="C35" s="279">
        <f aca="true" t="shared" si="5" ref="C35:H35">+C34/C33</f>
        <v>0</v>
      </c>
      <c r="D35" s="230">
        <f t="shared" si="5"/>
        <v>0</v>
      </c>
      <c r="E35" s="234">
        <f t="shared" si="5"/>
        <v>0</v>
      </c>
      <c r="F35" s="284">
        <f t="shared" si="5"/>
        <v>0</v>
      </c>
      <c r="G35" s="230">
        <f t="shared" si="5"/>
        <v>0</v>
      </c>
      <c r="H35" s="234" t="e">
        <f t="shared" si="5"/>
        <v>#DIV/0!</v>
      </c>
      <c r="I35" s="233">
        <f aca="true" t="shared" si="6" ref="I35:P35">IF(I34&gt;0,I32/I34,0)</f>
        <v>0</v>
      </c>
      <c r="J35" s="233">
        <f t="shared" si="6"/>
        <v>0</v>
      </c>
      <c r="K35" s="233">
        <f t="shared" si="6"/>
        <v>0</v>
      </c>
      <c r="L35" s="234">
        <f t="shared" si="6"/>
        <v>0</v>
      </c>
      <c r="M35" s="234">
        <f t="shared" si="6"/>
        <v>0</v>
      </c>
      <c r="N35" s="234">
        <f t="shared" si="6"/>
        <v>0</v>
      </c>
      <c r="O35" s="234">
        <f t="shared" si="6"/>
        <v>0</v>
      </c>
      <c r="P35" s="232">
        <f t="shared" si="6"/>
        <v>0</v>
      </c>
      <c r="Q35" s="253"/>
      <c r="R35" s="247"/>
      <c r="S35" s="247"/>
      <c r="T35" s="247"/>
      <c r="U35" s="247"/>
      <c r="V35" s="247"/>
      <c r="W35" s="247"/>
      <c r="X35" s="247"/>
      <c r="Y35" s="247"/>
    </row>
    <row r="36" spans="1:25" s="238" customFormat="1" ht="18" customHeight="1" hidden="1" thickBot="1">
      <c r="A36" s="237"/>
      <c r="B36" s="556" t="s">
        <v>91</v>
      </c>
      <c r="C36" s="556"/>
      <c r="D36" s="556"/>
      <c r="E36" s="556"/>
      <c r="F36" s="556"/>
      <c r="G36" s="556"/>
      <c r="H36" s="556"/>
      <c r="I36" s="556"/>
      <c r="J36" s="556"/>
      <c r="K36" s="556"/>
      <c r="L36" s="556"/>
      <c r="M36" s="556"/>
      <c r="N36" s="556"/>
      <c r="O36" s="556"/>
      <c r="P36" s="556"/>
      <c r="Q36" s="253"/>
      <c r="R36" s="247"/>
      <c r="S36" s="247"/>
      <c r="T36" s="247"/>
      <c r="U36" s="247"/>
      <c r="V36" s="247"/>
      <c r="W36" s="247"/>
      <c r="X36" s="247"/>
      <c r="Y36" s="247"/>
    </row>
    <row r="37" spans="1:25" s="238" customFormat="1" ht="18" customHeight="1" hidden="1">
      <c r="A37" s="237"/>
      <c r="B37" s="213" t="s">
        <v>117</v>
      </c>
      <c r="C37" s="273">
        <f>SUM(D37:F37)+SUM(K37:P37)</f>
        <v>10517</v>
      </c>
      <c r="D37" s="274">
        <v>7452</v>
      </c>
      <c r="E37" s="275">
        <v>1945</v>
      </c>
      <c r="F37" s="282">
        <v>1120</v>
      </c>
      <c r="G37" s="274">
        <v>124</v>
      </c>
      <c r="H37" s="275">
        <v>0</v>
      </c>
      <c r="I37" s="275">
        <v>0</v>
      </c>
      <c r="J37" s="276">
        <v>996</v>
      </c>
      <c r="K37" s="245">
        <v>0</v>
      </c>
      <c r="L37" s="275">
        <v>0</v>
      </c>
      <c r="M37" s="275">
        <v>0</v>
      </c>
      <c r="N37" s="275">
        <v>0</v>
      </c>
      <c r="O37" s="275">
        <v>0</v>
      </c>
      <c r="P37" s="276">
        <v>0</v>
      </c>
      <c r="Q37" s="253"/>
      <c r="R37" s="247"/>
      <c r="S37" s="247"/>
      <c r="T37" s="247"/>
      <c r="U37" s="247"/>
      <c r="V37" s="247"/>
      <c r="W37" s="247"/>
      <c r="X37" s="247"/>
      <c r="Y37" s="247"/>
    </row>
    <row r="38" spans="1:25" s="238" customFormat="1" ht="18" customHeight="1" hidden="1">
      <c r="A38" s="237"/>
      <c r="B38" s="222" t="s">
        <v>118</v>
      </c>
      <c r="C38" s="277">
        <f>SUM(D38:F38)+SUM(K38:P38)</f>
        <v>0</v>
      </c>
      <c r="D38" s="278">
        <v>0</v>
      </c>
      <c r="E38" s="248">
        <v>0</v>
      </c>
      <c r="F38" s="303">
        <v>0</v>
      </c>
      <c r="G38" s="278">
        <v>0</v>
      </c>
      <c r="H38" s="248">
        <v>0</v>
      </c>
      <c r="I38" s="248">
        <v>0</v>
      </c>
      <c r="J38" s="249">
        <v>0</v>
      </c>
      <c r="K38" s="244">
        <v>0</v>
      </c>
      <c r="L38" s="248">
        <v>0</v>
      </c>
      <c r="M38" s="248">
        <v>0</v>
      </c>
      <c r="N38" s="248">
        <v>0</v>
      </c>
      <c r="O38" s="248">
        <v>0</v>
      </c>
      <c r="P38" s="249">
        <v>0</v>
      </c>
      <c r="Q38" s="253"/>
      <c r="R38" s="247"/>
      <c r="S38" s="247"/>
      <c r="T38" s="247"/>
      <c r="U38" s="247"/>
      <c r="V38" s="247"/>
      <c r="W38" s="247"/>
      <c r="X38" s="247"/>
      <c r="Y38" s="247"/>
    </row>
    <row r="39" spans="1:25" s="238" customFormat="1" ht="18" customHeight="1" hidden="1" thickBot="1">
      <c r="A39" s="237"/>
      <c r="B39" s="242" t="s">
        <v>86</v>
      </c>
      <c r="C39" s="279">
        <f aca="true" t="shared" si="7" ref="C39:H39">+C38/C37</f>
        <v>0</v>
      </c>
      <c r="D39" s="230">
        <f t="shared" si="7"/>
        <v>0</v>
      </c>
      <c r="E39" s="234">
        <f t="shared" si="7"/>
        <v>0</v>
      </c>
      <c r="F39" s="284">
        <f t="shared" si="7"/>
        <v>0</v>
      </c>
      <c r="G39" s="230">
        <f t="shared" si="7"/>
        <v>0</v>
      </c>
      <c r="H39" s="234" t="e">
        <f t="shared" si="7"/>
        <v>#DIV/0!</v>
      </c>
      <c r="I39" s="233">
        <f aca="true" t="shared" si="8" ref="I39:P39">IF(I38&gt;0,I36/I38,0)</f>
        <v>0</v>
      </c>
      <c r="J39" s="243">
        <f t="shared" si="8"/>
        <v>0</v>
      </c>
      <c r="K39" s="233">
        <f t="shared" si="8"/>
        <v>0</v>
      </c>
      <c r="L39" s="234">
        <f t="shared" si="8"/>
        <v>0</v>
      </c>
      <c r="M39" s="234">
        <f t="shared" si="8"/>
        <v>0</v>
      </c>
      <c r="N39" s="234">
        <f t="shared" si="8"/>
        <v>0</v>
      </c>
      <c r="O39" s="234">
        <f t="shared" si="8"/>
        <v>0</v>
      </c>
      <c r="P39" s="232">
        <f t="shared" si="8"/>
        <v>0</v>
      </c>
      <c r="Q39" s="253"/>
      <c r="R39" s="247"/>
      <c r="S39" s="247"/>
      <c r="T39" s="247"/>
      <c r="U39" s="247"/>
      <c r="V39" s="247"/>
      <c r="W39" s="247"/>
      <c r="X39" s="247"/>
      <c r="Y39" s="247"/>
    </row>
    <row r="40" spans="1:25" s="238" customFormat="1" ht="18" customHeight="1" hidden="1" thickBot="1">
      <c r="A40" s="237"/>
      <c r="B40" s="556" t="s">
        <v>92</v>
      </c>
      <c r="C40" s="556"/>
      <c r="D40" s="556"/>
      <c r="E40" s="556"/>
      <c r="F40" s="556"/>
      <c r="G40" s="556"/>
      <c r="H40" s="556"/>
      <c r="I40" s="556"/>
      <c r="J40" s="556"/>
      <c r="K40" s="556"/>
      <c r="L40" s="556"/>
      <c r="M40" s="556"/>
      <c r="N40" s="556"/>
      <c r="O40" s="556"/>
      <c r="P40" s="556"/>
      <c r="Q40" s="253"/>
      <c r="R40" s="247"/>
      <c r="S40" s="247"/>
      <c r="T40" s="247"/>
      <c r="U40" s="247"/>
      <c r="V40" s="247"/>
      <c r="W40" s="247"/>
      <c r="X40" s="247"/>
      <c r="Y40" s="247"/>
    </row>
    <row r="41" spans="1:25" s="238" customFormat="1" ht="18" customHeight="1" hidden="1">
      <c r="A41" s="237"/>
      <c r="B41" s="213" t="s">
        <v>117</v>
      </c>
      <c r="C41" s="273">
        <f>SUM(D41:F41)+SUM(K41:P41)</f>
        <v>3991</v>
      </c>
      <c r="D41" s="274">
        <v>2818</v>
      </c>
      <c r="E41" s="275">
        <v>724</v>
      </c>
      <c r="F41" s="282">
        <v>449</v>
      </c>
      <c r="G41" s="274">
        <v>49</v>
      </c>
      <c r="H41" s="275">
        <v>0</v>
      </c>
      <c r="I41" s="275">
        <v>0</v>
      </c>
      <c r="J41" s="276">
        <v>400</v>
      </c>
      <c r="K41" s="245">
        <v>0</v>
      </c>
      <c r="L41" s="275">
        <v>0</v>
      </c>
      <c r="M41" s="275">
        <v>0</v>
      </c>
      <c r="N41" s="275">
        <v>0</v>
      </c>
      <c r="O41" s="275">
        <v>0</v>
      </c>
      <c r="P41" s="276">
        <v>0</v>
      </c>
      <c r="Q41" s="253"/>
      <c r="R41" s="247"/>
      <c r="S41" s="247"/>
      <c r="T41" s="247"/>
      <c r="U41" s="247"/>
      <c r="V41" s="247"/>
      <c r="W41" s="247"/>
      <c r="X41" s="247"/>
      <c r="Y41" s="247"/>
    </row>
    <row r="42" spans="1:25" s="238" customFormat="1" ht="18" customHeight="1" hidden="1">
      <c r="A42" s="237"/>
      <c r="B42" s="222" t="s">
        <v>118</v>
      </c>
      <c r="C42" s="277">
        <f>SUM(D42:F42)+SUM(K42:P42)</f>
        <v>0</v>
      </c>
      <c r="D42" s="278">
        <v>0</v>
      </c>
      <c r="E42" s="248">
        <v>0</v>
      </c>
      <c r="F42" s="303">
        <v>0</v>
      </c>
      <c r="G42" s="278">
        <v>0</v>
      </c>
      <c r="H42" s="248">
        <v>0</v>
      </c>
      <c r="I42" s="248">
        <v>0</v>
      </c>
      <c r="J42" s="249">
        <v>0</v>
      </c>
      <c r="K42" s="244">
        <v>0</v>
      </c>
      <c r="L42" s="248">
        <v>0</v>
      </c>
      <c r="M42" s="248">
        <v>0</v>
      </c>
      <c r="N42" s="248">
        <v>0</v>
      </c>
      <c r="O42" s="248">
        <v>0</v>
      </c>
      <c r="P42" s="249">
        <v>0</v>
      </c>
      <c r="Q42" s="253"/>
      <c r="R42" s="247"/>
      <c r="S42" s="247"/>
      <c r="T42" s="247"/>
      <c r="U42" s="247"/>
      <c r="V42" s="247"/>
      <c r="W42" s="247"/>
      <c r="X42" s="247"/>
      <c r="Y42" s="247"/>
    </row>
    <row r="43" spans="1:25" s="238" customFormat="1" ht="18" customHeight="1" hidden="1" thickBot="1">
      <c r="A43" s="237"/>
      <c r="B43" s="242" t="s">
        <v>86</v>
      </c>
      <c r="C43" s="279">
        <f aca="true" t="shared" si="9" ref="C43:H43">+C42/C41</f>
        <v>0</v>
      </c>
      <c r="D43" s="230">
        <f t="shared" si="9"/>
        <v>0</v>
      </c>
      <c r="E43" s="234">
        <f t="shared" si="9"/>
        <v>0</v>
      </c>
      <c r="F43" s="284">
        <f t="shared" si="9"/>
        <v>0</v>
      </c>
      <c r="G43" s="230">
        <f t="shared" si="9"/>
        <v>0</v>
      </c>
      <c r="H43" s="234" t="e">
        <f t="shared" si="9"/>
        <v>#DIV/0!</v>
      </c>
      <c r="I43" s="233">
        <f aca="true" t="shared" si="10" ref="I43:P43">IF(I42&gt;0,I40/I42,0)</f>
        <v>0</v>
      </c>
      <c r="J43" s="243">
        <f t="shared" si="10"/>
        <v>0</v>
      </c>
      <c r="K43" s="233">
        <f t="shared" si="10"/>
        <v>0</v>
      </c>
      <c r="L43" s="234">
        <f t="shared" si="10"/>
        <v>0</v>
      </c>
      <c r="M43" s="234">
        <f t="shared" si="10"/>
        <v>0</v>
      </c>
      <c r="N43" s="234">
        <f t="shared" si="10"/>
        <v>0</v>
      </c>
      <c r="O43" s="234">
        <f t="shared" si="10"/>
        <v>0</v>
      </c>
      <c r="P43" s="232">
        <f t="shared" si="10"/>
        <v>0</v>
      </c>
      <c r="Q43" s="253"/>
      <c r="R43" s="247"/>
      <c r="S43" s="247"/>
      <c r="T43" s="247"/>
      <c r="U43" s="247"/>
      <c r="V43" s="247"/>
      <c r="W43" s="247"/>
      <c r="X43" s="247"/>
      <c r="Y43" s="247"/>
    </row>
    <row r="44" spans="1:25" s="238" customFormat="1" ht="18" customHeight="1" hidden="1" thickBot="1">
      <c r="A44" s="237"/>
      <c r="B44" s="556" t="s">
        <v>93</v>
      </c>
      <c r="C44" s="556"/>
      <c r="D44" s="556"/>
      <c r="E44" s="556"/>
      <c r="F44" s="556"/>
      <c r="G44" s="556"/>
      <c r="H44" s="556"/>
      <c r="I44" s="556"/>
      <c r="J44" s="556"/>
      <c r="K44" s="556"/>
      <c r="L44" s="556"/>
      <c r="M44" s="556"/>
      <c r="N44" s="556"/>
      <c r="O44" s="556"/>
      <c r="P44" s="556"/>
      <c r="Q44" s="253"/>
      <c r="R44" s="247"/>
      <c r="S44" s="247"/>
      <c r="T44" s="247"/>
      <c r="U44" s="247"/>
      <c r="V44" s="247"/>
      <c r="W44" s="247"/>
      <c r="X44" s="247"/>
      <c r="Y44" s="247"/>
    </row>
    <row r="45" spans="1:25" s="238" customFormat="1" ht="18" customHeight="1" hidden="1">
      <c r="A45" s="237"/>
      <c r="B45" s="213" t="s">
        <v>117</v>
      </c>
      <c r="C45" s="273">
        <f>SUM(D45:F45)+SUM(K45:P45)</f>
        <v>12757</v>
      </c>
      <c r="D45" s="274">
        <v>2393</v>
      </c>
      <c r="E45" s="275">
        <v>601</v>
      </c>
      <c r="F45" s="282">
        <v>9763</v>
      </c>
      <c r="G45" s="274">
        <v>1518</v>
      </c>
      <c r="H45" s="275">
        <v>0</v>
      </c>
      <c r="I45" s="275">
        <v>7239</v>
      </c>
      <c r="J45" s="276">
        <v>1006</v>
      </c>
      <c r="K45" s="245">
        <v>0</v>
      </c>
      <c r="L45" s="275">
        <v>0</v>
      </c>
      <c r="M45" s="275">
        <v>0</v>
      </c>
      <c r="N45" s="275">
        <v>0</v>
      </c>
      <c r="O45" s="275">
        <v>0</v>
      </c>
      <c r="P45" s="276">
        <v>0</v>
      </c>
      <c r="Q45" s="253"/>
      <c r="R45" s="247"/>
      <c r="S45" s="247"/>
      <c r="T45" s="247"/>
      <c r="U45" s="247"/>
      <c r="V45" s="247"/>
      <c r="W45" s="247"/>
      <c r="X45" s="247"/>
      <c r="Y45" s="247"/>
    </row>
    <row r="46" spans="1:25" s="238" customFormat="1" ht="18" customHeight="1" hidden="1">
      <c r="A46" s="237"/>
      <c r="B46" s="222" t="s">
        <v>118</v>
      </c>
      <c r="C46" s="277">
        <f>SUM(D46:F46)+SUM(K46:P46)</f>
        <v>0</v>
      </c>
      <c r="D46" s="278">
        <v>0</v>
      </c>
      <c r="E46" s="248">
        <v>0</v>
      </c>
      <c r="F46" s="398">
        <f>SUM(G46:J46)</f>
        <v>0</v>
      </c>
      <c r="G46" s="339">
        <v>0</v>
      </c>
      <c r="H46" s="323">
        <v>0</v>
      </c>
      <c r="I46" s="323">
        <v>0</v>
      </c>
      <c r="J46" s="324">
        <v>0</v>
      </c>
      <c r="K46" s="322">
        <v>0</v>
      </c>
      <c r="L46" s="323"/>
      <c r="M46" s="248">
        <v>0</v>
      </c>
      <c r="N46" s="248">
        <v>0</v>
      </c>
      <c r="O46" s="248">
        <v>0</v>
      </c>
      <c r="P46" s="249">
        <v>0</v>
      </c>
      <c r="Q46" s="253"/>
      <c r="R46" s="247"/>
      <c r="S46" s="247"/>
      <c r="T46" s="247"/>
      <c r="U46" s="247"/>
      <c r="V46" s="247"/>
      <c r="W46" s="247"/>
      <c r="X46" s="247"/>
      <c r="Y46" s="247"/>
    </row>
    <row r="47" spans="1:25" s="238" customFormat="1" ht="18" customHeight="1" hidden="1" thickBot="1">
      <c r="A47" s="237"/>
      <c r="B47" s="242" t="s">
        <v>86</v>
      </c>
      <c r="C47" s="279">
        <f>+C46/C45</f>
        <v>0</v>
      </c>
      <c r="D47" s="230">
        <f>+D46/D45</f>
        <v>0</v>
      </c>
      <c r="E47" s="234">
        <f>+E46/E45</f>
        <v>0</v>
      </c>
      <c r="F47" s="284">
        <f>+F46/F45</f>
        <v>0</v>
      </c>
      <c r="G47" s="230">
        <f>IF(G46&gt;0,G44/G46,0)</f>
        <v>0</v>
      </c>
      <c r="H47" s="234" t="e">
        <f>+H46/H45</f>
        <v>#DIV/0!</v>
      </c>
      <c r="I47" s="234">
        <f>+I46/I45</f>
        <v>0</v>
      </c>
      <c r="J47" s="243">
        <f>IF(J46&gt;0,J44/J46,0)</f>
        <v>0</v>
      </c>
      <c r="K47" s="233">
        <f>IF(K46&gt;0,K44/K46,0)</f>
        <v>0</v>
      </c>
      <c r="L47" s="280" t="e">
        <f>+L46/L45</f>
        <v>#DIV/0!</v>
      </c>
      <c r="M47" s="234">
        <f>IF(M46&gt;0,M44/M46,0)</f>
        <v>0</v>
      </c>
      <c r="N47" s="234">
        <f>IF(N46&gt;0,N44/N46,0)</f>
        <v>0</v>
      </c>
      <c r="O47" s="234">
        <f>IF(O46&gt;0,O44/O46,0)</f>
        <v>0</v>
      </c>
      <c r="P47" s="232">
        <f>IF(P46&gt;0,P44/P46,0)</f>
        <v>0</v>
      </c>
      <c r="Q47" s="253"/>
      <c r="R47" s="247"/>
      <c r="S47" s="247"/>
      <c r="T47" s="247"/>
      <c r="U47" s="247"/>
      <c r="V47" s="247"/>
      <c r="W47" s="247"/>
      <c r="X47" s="247"/>
      <c r="Y47" s="247"/>
    </row>
    <row r="48" spans="1:25" s="238" customFormat="1" ht="18" customHeight="1" hidden="1" thickBot="1">
      <c r="A48" s="237"/>
      <c r="B48" s="556" t="s">
        <v>94</v>
      </c>
      <c r="C48" s="556"/>
      <c r="D48" s="556"/>
      <c r="E48" s="556"/>
      <c r="F48" s="556"/>
      <c r="G48" s="556"/>
      <c r="H48" s="556"/>
      <c r="I48" s="556"/>
      <c r="J48" s="556"/>
      <c r="K48" s="556"/>
      <c r="L48" s="556"/>
      <c r="M48" s="556"/>
      <c r="N48" s="556"/>
      <c r="O48" s="556"/>
      <c r="P48" s="556"/>
      <c r="Q48" s="253"/>
      <c r="R48" s="247"/>
      <c r="S48" s="247"/>
      <c r="T48" s="247"/>
      <c r="U48" s="247"/>
      <c r="V48" s="247"/>
      <c r="W48" s="247"/>
      <c r="X48" s="247"/>
      <c r="Y48" s="247"/>
    </row>
    <row r="49" spans="1:25" s="238" customFormat="1" ht="18" customHeight="1" hidden="1">
      <c r="A49" s="237"/>
      <c r="B49" s="213" t="s">
        <v>117</v>
      </c>
      <c r="C49" s="273">
        <f>SUM(D49:F49)+SUM(K49:P49)</f>
        <v>804</v>
      </c>
      <c r="D49" s="274">
        <v>0</v>
      </c>
      <c r="E49" s="275">
        <v>0</v>
      </c>
      <c r="F49" s="282">
        <v>804</v>
      </c>
      <c r="G49" s="274">
        <f>+F49-I49-J49</f>
        <v>0</v>
      </c>
      <c r="H49" s="275">
        <v>0</v>
      </c>
      <c r="I49" s="275">
        <v>804</v>
      </c>
      <c r="J49" s="276">
        <v>0</v>
      </c>
      <c r="K49" s="245">
        <v>0</v>
      </c>
      <c r="L49" s="275">
        <v>0</v>
      </c>
      <c r="M49" s="275">
        <v>0</v>
      </c>
      <c r="N49" s="275">
        <v>0</v>
      </c>
      <c r="O49" s="275">
        <v>0</v>
      </c>
      <c r="P49" s="276">
        <v>0</v>
      </c>
      <c r="Q49" s="253"/>
      <c r="R49" s="247"/>
      <c r="S49" s="247"/>
      <c r="T49" s="247"/>
      <c r="U49" s="247"/>
      <c r="V49" s="247"/>
      <c r="W49" s="247"/>
      <c r="X49" s="247"/>
      <c r="Y49" s="247"/>
    </row>
    <row r="50" spans="1:25" s="238" customFormat="1" ht="18" customHeight="1" hidden="1">
      <c r="A50" s="237"/>
      <c r="B50" s="222" t="s">
        <v>118</v>
      </c>
      <c r="C50" s="277">
        <f>SUM(D50:F50)+SUM(K50:P50)</f>
        <v>0</v>
      </c>
      <c r="D50" s="278">
        <v>0</v>
      </c>
      <c r="E50" s="248">
        <v>0</v>
      </c>
      <c r="F50" s="283">
        <v>0</v>
      </c>
      <c r="G50" s="278">
        <v>0</v>
      </c>
      <c r="H50" s="248">
        <v>0</v>
      </c>
      <c r="I50" s="248">
        <v>0</v>
      </c>
      <c r="J50" s="249">
        <v>0</v>
      </c>
      <c r="K50" s="244">
        <v>0</v>
      </c>
      <c r="L50" s="248">
        <v>0</v>
      </c>
      <c r="M50" s="248">
        <v>0</v>
      </c>
      <c r="N50" s="248">
        <v>0</v>
      </c>
      <c r="O50" s="248">
        <v>0</v>
      </c>
      <c r="P50" s="249">
        <v>0</v>
      </c>
      <c r="Q50" s="253"/>
      <c r="R50" s="247"/>
      <c r="S50" s="247"/>
      <c r="T50" s="247"/>
      <c r="U50" s="247"/>
      <c r="V50" s="247"/>
      <c r="W50" s="247"/>
      <c r="X50" s="247"/>
      <c r="Y50" s="247"/>
    </row>
    <row r="51" spans="1:25" s="238" customFormat="1" ht="18" customHeight="1" hidden="1" thickBot="1">
      <c r="A51" s="237"/>
      <c r="B51" s="242" t="s">
        <v>86</v>
      </c>
      <c r="C51" s="279">
        <f>+C50/C49</f>
        <v>0</v>
      </c>
      <c r="D51" s="233">
        <f>IF(D50&gt;0,D48/D50,0)</f>
        <v>0</v>
      </c>
      <c r="E51" s="233">
        <f>IF(E50&gt;0,E48/E50,0)</f>
        <v>0</v>
      </c>
      <c r="F51" s="284">
        <f>+F50/F49</f>
        <v>0</v>
      </c>
      <c r="G51" s="230">
        <f>IF(G50&gt;0,G48/G50,0)</f>
        <v>0</v>
      </c>
      <c r="H51" s="234" t="e">
        <f>+H50/H49</f>
        <v>#DIV/0!</v>
      </c>
      <c r="I51" s="234">
        <f>+I50/I49</f>
        <v>0</v>
      </c>
      <c r="J51" s="243">
        <f aca="true" t="shared" si="11" ref="J51:P51">IF(J50&gt;0,J48/J50,0)</f>
        <v>0</v>
      </c>
      <c r="K51" s="233">
        <f t="shared" si="11"/>
        <v>0</v>
      </c>
      <c r="L51" s="234">
        <f t="shared" si="11"/>
        <v>0</v>
      </c>
      <c r="M51" s="234">
        <f t="shared" si="11"/>
        <v>0</v>
      </c>
      <c r="N51" s="234">
        <f t="shared" si="11"/>
        <v>0</v>
      </c>
      <c r="O51" s="234">
        <f t="shared" si="11"/>
        <v>0</v>
      </c>
      <c r="P51" s="232">
        <f t="shared" si="11"/>
        <v>0</v>
      </c>
      <c r="Q51" s="253"/>
      <c r="R51" s="247"/>
      <c r="S51" s="247"/>
      <c r="T51" s="247"/>
      <c r="U51" s="247"/>
      <c r="V51" s="247"/>
      <c r="W51" s="247"/>
      <c r="X51" s="247"/>
      <c r="Y51" s="247"/>
    </row>
    <row r="52" spans="1:25" s="293" customFormat="1" ht="18" customHeight="1" hidden="1">
      <c r="A52" s="532" t="s">
        <v>95</v>
      </c>
      <c r="B52" s="532"/>
      <c r="C52" s="362">
        <f>SUM(D52:F52)+SUM(K52:P52)</f>
        <v>121283</v>
      </c>
      <c r="D52" s="319">
        <f aca="true" t="shared" si="12" ref="D52:P52">+D25+D29+D33+D37+D41+D45+D49</f>
        <v>76699</v>
      </c>
      <c r="E52" s="317">
        <f t="shared" si="12"/>
        <v>20350</v>
      </c>
      <c r="F52" s="318">
        <f t="shared" si="12"/>
        <v>24234</v>
      </c>
      <c r="G52" s="319">
        <f t="shared" si="12"/>
        <v>9288</v>
      </c>
      <c r="H52" s="317">
        <f t="shared" si="12"/>
        <v>0</v>
      </c>
      <c r="I52" s="317">
        <f t="shared" si="12"/>
        <v>8043</v>
      </c>
      <c r="J52" s="318">
        <f t="shared" si="12"/>
        <v>6903</v>
      </c>
      <c r="K52" s="316">
        <f t="shared" si="12"/>
        <v>0</v>
      </c>
      <c r="L52" s="317">
        <f t="shared" si="12"/>
        <v>0</v>
      </c>
      <c r="M52" s="317">
        <f t="shared" si="12"/>
        <v>0</v>
      </c>
      <c r="N52" s="317">
        <f t="shared" si="12"/>
        <v>0</v>
      </c>
      <c r="O52" s="317">
        <f t="shared" si="12"/>
        <v>0</v>
      </c>
      <c r="P52" s="318">
        <f t="shared" si="12"/>
        <v>0</v>
      </c>
      <c r="Q52" s="292"/>
      <c r="R52" s="289"/>
      <c r="S52" s="289"/>
      <c r="T52" s="289"/>
      <c r="U52" s="289"/>
      <c r="V52" s="289"/>
      <c r="W52" s="289"/>
      <c r="X52" s="289"/>
      <c r="Y52" s="289"/>
    </row>
    <row r="53" spans="1:25" s="293" customFormat="1" ht="18" customHeight="1" hidden="1">
      <c r="A53" s="505" t="s">
        <v>121</v>
      </c>
      <c r="B53" s="505"/>
      <c r="C53" s="308">
        <f>SUM(D53:F53)+SUM(K53:P53)</f>
        <v>0</v>
      </c>
      <c r="D53" s="325">
        <f aca="true" t="shared" si="13" ref="D53:P53">+D26+D30+D34+D38+D42+D46+D50</f>
        <v>0</v>
      </c>
      <c r="E53" s="326">
        <f t="shared" si="13"/>
        <v>0</v>
      </c>
      <c r="F53" s="312">
        <f t="shared" si="13"/>
        <v>0</v>
      </c>
      <c r="G53" s="329">
        <f t="shared" si="13"/>
        <v>0</v>
      </c>
      <c r="H53" s="326">
        <f t="shared" si="13"/>
        <v>0</v>
      </c>
      <c r="I53" s="326">
        <f t="shared" si="13"/>
        <v>0</v>
      </c>
      <c r="J53" s="312">
        <f t="shared" si="13"/>
        <v>0</v>
      </c>
      <c r="K53" s="325">
        <f t="shared" si="13"/>
        <v>0</v>
      </c>
      <c r="L53" s="326">
        <f t="shared" si="13"/>
        <v>0</v>
      </c>
      <c r="M53" s="326">
        <f t="shared" si="13"/>
        <v>0</v>
      </c>
      <c r="N53" s="326">
        <f t="shared" si="13"/>
        <v>0</v>
      </c>
      <c r="O53" s="326">
        <f t="shared" si="13"/>
        <v>0</v>
      </c>
      <c r="P53" s="312">
        <f t="shared" si="13"/>
        <v>0</v>
      </c>
      <c r="Q53" s="292"/>
      <c r="R53" s="289"/>
      <c r="S53" s="289"/>
      <c r="T53" s="289"/>
      <c r="U53" s="289"/>
      <c r="V53" s="289"/>
      <c r="W53" s="289"/>
      <c r="X53" s="289"/>
      <c r="Y53" s="289"/>
    </row>
    <row r="54" spans="1:25" s="293" customFormat="1" ht="18" customHeight="1" hidden="1" thickBot="1">
      <c r="A54" s="508" t="s">
        <v>86</v>
      </c>
      <c r="B54" s="508"/>
      <c r="C54" s="360">
        <f aca="true" t="shared" si="14" ref="C54:J54">+C53/C52</f>
        <v>0</v>
      </c>
      <c r="D54" s="331">
        <f t="shared" si="14"/>
        <v>0</v>
      </c>
      <c r="E54" s="332">
        <f t="shared" si="14"/>
        <v>0</v>
      </c>
      <c r="F54" s="333">
        <f t="shared" si="14"/>
        <v>0</v>
      </c>
      <c r="G54" s="334">
        <f t="shared" si="14"/>
        <v>0</v>
      </c>
      <c r="H54" s="332" t="e">
        <f t="shared" si="14"/>
        <v>#DIV/0!</v>
      </c>
      <c r="I54" s="332">
        <f t="shared" si="14"/>
        <v>0</v>
      </c>
      <c r="J54" s="333">
        <f t="shared" si="14"/>
        <v>0</v>
      </c>
      <c r="K54" s="423">
        <f>IF(K53&gt;0,K51/K53,0)</f>
        <v>0</v>
      </c>
      <c r="L54" s="306" t="e">
        <f>+L53/L52</f>
        <v>#DIV/0!</v>
      </c>
      <c r="M54" s="423">
        <f>IF(M53&gt;0,M51/M53,0)</f>
        <v>0</v>
      </c>
      <c r="N54" s="423">
        <f>IF(N53&gt;0,N51/N53,0)</f>
        <v>0</v>
      </c>
      <c r="O54" s="423">
        <f>IF(O53&gt;0,O51/O53,0)</f>
        <v>0</v>
      </c>
      <c r="P54" s="423">
        <f>IF(P53&gt;0,P51/P53,0)</f>
        <v>0</v>
      </c>
      <c r="Q54" s="292"/>
      <c r="R54" s="289"/>
      <c r="S54" s="289"/>
      <c r="T54" s="289"/>
      <c r="U54" s="289"/>
      <c r="V54" s="289"/>
      <c r="W54" s="289"/>
      <c r="X54" s="289"/>
      <c r="Y54" s="289"/>
    </row>
    <row r="55" spans="1:25" s="293" customFormat="1" ht="9.75" customHeight="1" thickBot="1">
      <c r="A55" s="549"/>
      <c r="B55" s="550"/>
      <c r="C55" s="550"/>
      <c r="D55" s="550"/>
      <c r="E55" s="550"/>
      <c r="F55" s="550"/>
      <c r="G55" s="550"/>
      <c r="H55" s="550"/>
      <c r="I55" s="550"/>
      <c r="J55" s="550"/>
      <c r="K55" s="550"/>
      <c r="L55" s="550"/>
      <c r="M55" s="550"/>
      <c r="N55" s="550"/>
      <c r="O55" s="550"/>
      <c r="P55" s="559"/>
      <c r="Q55" s="292"/>
      <c r="R55" s="289"/>
      <c r="S55" s="289"/>
      <c r="T55" s="289"/>
      <c r="U55" s="289"/>
      <c r="V55" s="289"/>
      <c r="W55" s="289"/>
      <c r="X55" s="289"/>
      <c r="Y55" s="289"/>
    </row>
    <row r="56" spans="1:25" s="238" customFormat="1" ht="26.25" customHeight="1" thickBot="1">
      <c r="A56" s="524" t="s">
        <v>116</v>
      </c>
      <c r="B56" s="557"/>
      <c r="C56" s="557"/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558"/>
      <c r="Q56" s="253"/>
      <c r="R56" s="247"/>
      <c r="S56" s="247"/>
      <c r="T56" s="247"/>
      <c r="U56" s="247"/>
      <c r="V56" s="247"/>
      <c r="W56" s="247"/>
      <c r="X56" s="247"/>
      <c r="Y56" s="247"/>
    </row>
    <row r="57" spans="1:25" s="238" customFormat="1" ht="18" customHeight="1" thickBot="1">
      <c r="A57" s="286"/>
      <c r="B57" s="553" t="s">
        <v>102</v>
      </c>
      <c r="C57" s="554"/>
      <c r="D57" s="554"/>
      <c r="E57" s="554"/>
      <c r="F57" s="554"/>
      <c r="G57" s="554"/>
      <c r="H57" s="554"/>
      <c r="I57" s="554"/>
      <c r="J57" s="554"/>
      <c r="K57" s="554"/>
      <c r="L57" s="554"/>
      <c r="M57" s="554"/>
      <c r="N57" s="554"/>
      <c r="O57" s="554"/>
      <c r="P57" s="555"/>
      <c r="Q57" s="253"/>
      <c r="R57" s="247"/>
      <c r="S57" s="247"/>
      <c r="T57" s="247"/>
      <c r="U57" s="247"/>
      <c r="V57" s="247"/>
      <c r="W57" s="247"/>
      <c r="X57" s="247"/>
      <c r="Y57" s="247"/>
    </row>
    <row r="58" spans="1:25" s="238" customFormat="1" ht="18" customHeight="1">
      <c r="A58" s="287"/>
      <c r="B58" s="452" t="s">
        <v>118</v>
      </c>
      <c r="C58" s="453">
        <f>SUM(D58:F58)+SUM(K58:P58)</f>
        <v>0</v>
      </c>
      <c r="D58" s="244">
        <v>0</v>
      </c>
      <c r="E58" s="248">
        <v>0</v>
      </c>
      <c r="F58" s="283">
        <v>0</v>
      </c>
      <c r="G58" s="278">
        <f>+F58-I58-J58</f>
        <v>0</v>
      </c>
      <c r="H58" s="248">
        <v>0</v>
      </c>
      <c r="I58" s="248">
        <v>0</v>
      </c>
      <c r="J58" s="249">
        <v>0</v>
      </c>
      <c r="K58" s="278">
        <v>0</v>
      </c>
      <c r="L58" s="248">
        <v>0</v>
      </c>
      <c r="M58" s="248">
        <v>0</v>
      </c>
      <c r="N58" s="248">
        <v>0</v>
      </c>
      <c r="O58" s="248">
        <v>0</v>
      </c>
      <c r="P58" s="249">
        <v>0</v>
      </c>
      <c r="Q58" s="253"/>
      <c r="R58" s="247"/>
      <c r="S58" s="247"/>
      <c r="T58" s="247"/>
      <c r="U58" s="247"/>
      <c r="V58" s="247"/>
      <c r="W58" s="247"/>
      <c r="X58" s="247"/>
      <c r="Y58" s="247"/>
    </row>
    <row r="59" spans="1:25" s="238" customFormat="1" ht="18" customHeight="1">
      <c r="A59" s="287"/>
      <c r="B59" s="222" t="s">
        <v>123</v>
      </c>
      <c r="C59" s="277">
        <f>SUM(D59:F59)+SUM(K59:P59)</f>
        <v>0</v>
      </c>
      <c r="D59" s="244">
        <v>0</v>
      </c>
      <c r="E59" s="248">
        <v>0</v>
      </c>
      <c r="F59" s="283">
        <v>0</v>
      </c>
      <c r="G59" s="278">
        <f>+F59-I59-J59</f>
        <v>0</v>
      </c>
      <c r="H59" s="248">
        <v>0</v>
      </c>
      <c r="I59" s="248">
        <v>0</v>
      </c>
      <c r="J59" s="249">
        <v>0</v>
      </c>
      <c r="K59" s="288">
        <v>0</v>
      </c>
      <c r="L59" s="251">
        <v>0</v>
      </c>
      <c r="M59" s="251">
        <v>0</v>
      </c>
      <c r="N59" s="251">
        <v>0</v>
      </c>
      <c r="O59" s="251">
        <v>0</v>
      </c>
      <c r="P59" s="252">
        <v>0</v>
      </c>
      <c r="Q59" s="253"/>
      <c r="R59" s="289"/>
      <c r="S59" s="247"/>
      <c r="T59" s="247"/>
      <c r="U59" s="247"/>
      <c r="V59" s="247"/>
      <c r="W59" s="247"/>
      <c r="X59" s="247"/>
      <c r="Y59" s="247"/>
    </row>
    <row r="60" spans="1:25" s="238" customFormat="1" ht="18" customHeight="1" thickBot="1">
      <c r="A60" s="287"/>
      <c r="B60" s="222" t="s">
        <v>134</v>
      </c>
      <c r="C60" s="277">
        <f>SUM(D60:F60)+SUM(K60:P60)</f>
        <v>0</v>
      </c>
      <c r="D60" s="244">
        <v>0</v>
      </c>
      <c r="E60" s="248">
        <v>0</v>
      </c>
      <c r="F60" s="283">
        <v>0</v>
      </c>
      <c r="G60" s="278">
        <f>+F60-I60-J60</f>
        <v>0</v>
      </c>
      <c r="H60" s="248">
        <v>0</v>
      </c>
      <c r="I60" s="248">
        <v>0</v>
      </c>
      <c r="J60" s="249">
        <v>0</v>
      </c>
      <c r="K60" s="288">
        <v>0</v>
      </c>
      <c r="L60" s="251">
        <v>0</v>
      </c>
      <c r="M60" s="251">
        <v>0</v>
      </c>
      <c r="N60" s="251">
        <v>0</v>
      </c>
      <c r="O60" s="251">
        <v>0</v>
      </c>
      <c r="P60" s="252">
        <v>0</v>
      </c>
      <c r="Q60" s="253"/>
      <c r="R60" s="289"/>
      <c r="S60" s="247"/>
      <c r="T60" s="247"/>
      <c r="U60" s="247"/>
      <c r="V60" s="247"/>
      <c r="W60" s="247"/>
      <c r="X60" s="247"/>
      <c r="Y60" s="247"/>
    </row>
    <row r="61" spans="1:25" s="238" customFormat="1" ht="18" customHeight="1">
      <c r="A61" s="287"/>
      <c r="B61" s="556" t="s">
        <v>103</v>
      </c>
      <c r="C61" s="556"/>
      <c r="D61" s="556"/>
      <c r="E61" s="556"/>
      <c r="F61" s="556"/>
      <c r="G61" s="556"/>
      <c r="H61" s="556"/>
      <c r="I61" s="556"/>
      <c r="J61" s="556"/>
      <c r="K61" s="556"/>
      <c r="L61" s="556"/>
      <c r="M61" s="556"/>
      <c r="N61" s="556"/>
      <c r="O61" s="556"/>
      <c r="P61" s="556"/>
      <c r="Q61" s="253"/>
      <c r="R61" s="247"/>
      <c r="S61" s="247"/>
      <c r="T61" s="247"/>
      <c r="U61" s="247"/>
      <c r="V61" s="247"/>
      <c r="W61" s="247"/>
      <c r="X61" s="247"/>
      <c r="Y61" s="247"/>
    </row>
    <row r="62" spans="1:25" s="238" customFormat="1" ht="18" customHeight="1">
      <c r="A62" s="287"/>
      <c r="B62" s="222" t="s">
        <v>118</v>
      </c>
      <c r="C62" s="277">
        <f>SUM(D62:F62)+SUM(K62:P62)</f>
        <v>0</v>
      </c>
      <c r="D62" s="288">
        <v>0</v>
      </c>
      <c r="E62" s="251">
        <v>0</v>
      </c>
      <c r="F62" s="290">
        <v>0</v>
      </c>
      <c r="G62" s="288">
        <f>+F62-I62-J62</f>
        <v>0</v>
      </c>
      <c r="H62" s="251"/>
      <c r="I62" s="251">
        <v>0</v>
      </c>
      <c r="J62" s="252">
        <v>0</v>
      </c>
      <c r="K62" s="288">
        <v>0</v>
      </c>
      <c r="L62" s="251">
        <v>0</v>
      </c>
      <c r="M62" s="251">
        <v>0</v>
      </c>
      <c r="N62" s="251">
        <v>0</v>
      </c>
      <c r="O62" s="251">
        <v>0</v>
      </c>
      <c r="P62" s="252">
        <v>0</v>
      </c>
      <c r="Q62" s="253"/>
      <c r="R62" s="247"/>
      <c r="S62" s="247"/>
      <c r="T62" s="247"/>
      <c r="U62" s="247"/>
      <c r="V62" s="247"/>
      <c r="W62" s="247"/>
      <c r="X62" s="247"/>
      <c r="Y62" s="247"/>
    </row>
    <row r="63" spans="1:25" s="238" customFormat="1" ht="18" customHeight="1">
      <c r="A63" s="287"/>
      <c r="B63" s="222" t="s">
        <v>123</v>
      </c>
      <c r="C63" s="277">
        <f>SUM(D63:F63)+SUM(K63:P63)</f>
        <v>0</v>
      </c>
      <c r="D63" s="288">
        <v>0</v>
      </c>
      <c r="E63" s="251">
        <v>0</v>
      </c>
      <c r="F63" s="290">
        <v>0</v>
      </c>
      <c r="G63" s="288">
        <f>+F63-I63-J63</f>
        <v>0</v>
      </c>
      <c r="H63" s="251"/>
      <c r="I63" s="251">
        <v>0</v>
      </c>
      <c r="J63" s="252">
        <v>0</v>
      </c>
      <c r="K63" s="288">
        <v>0</v>
      </c>
      <c r="L63" s="251">
        <v>0</v>
      </c>
      <c r="M63" s="251">
        <v>0</v>
      </c>
      <c r="N63" s="251">
        <v>0</v>
      </c>
      <c r="O63" s="251">
        <v>0</v>
      </c>
      <c r="P63" s="252">
        <v>0</v>
      </c>
      <c r="Q63" s="253"/>
      <c r="R63" s="289"/>
      <c r="S63" s="247"/>
      <c r="T63" s="247"/>
      <c r="U63" s="247"/>
      <c r="V63" s="247"/>
      <c r="W63" s="247"/>
      <c r="X63" s="247"/>
      <c r="Y63" s="247"/>
    </row>
    <row r="64" spans="1:25" s="238" customFormat="1" ht="18" customHeight="1" thickBot="1">
      <c r="A64" s="287"/>
      <c r="B64" s="454" t="s">
        <v>134</v>
      </c>
      <c r="C64" s="455">
        <f>SUM(D64:F64)+SUM(K64:P64)</f>
        <v>0</v>
      </c>
      <c r="D64" s="456">
        <v>0</v>
      </c>
      <c r="E64" s="457">
        <v>0</v>
      </c>
      <c r="F64" s="458">
        <v>0</v>
      </c>
      <c r="G64" s="456">
        <f>+F64-I64-J64</f>
        <v>0</v>
      </c>
      <c r="H64" s="457"/>
      <c r="I64" s="457">
        <v>0</v>
      </c>
      <c r="J64" s="459">
        <v>0</v>
      </c>
      <c r="K64" s="456">
        <v>0</v>
      </c>
      <c r="L64" s="457">
        <v>0</v>
      </c>
      <c r="M64" s="457">
        <v>0</v>
      </c>
      <c r="N64" s="457">
        <v>0</v>
      </c>
      <c r="O64" s="457">
        <v>0</v>
      </c>
      <c r="P64" s="459">
        <v>0</v>
      </c>
      <c r="Q64" s="253"/>
      <c r="R64" s="289"/>
      <c r="S64" s="247"/>
      <c r="T64" s="247"/>
      <c r="U64" s="247"/>
      <c r="V64" s="247"/>
      <c r="W64" s="247"/>
      <c r="X64" s="247"/>
      <c r="Y64" s="247"/>
    </row>
    <row r="65" spans="1:25" s="238" customFormat="1" ht="18" customHeight="1" thickBot="1">
      <c r="A65" s="287"/>
      <c r="B65" s="553" t="s">
        <v>104</v>
      </c>
      <c r="C65" s="554"/>
      <c r="D65" s="554"/>
      <c r="E65" s="554"/>
      <c r="F65" s="554"/>
      <c r="G65" s="554"/>
      <c r="H65" s="554"/>
      <c r="I65" s="554"/>
      <c r="J65" s="554"/>
      <c r="K65" s="554"/>
      <c r="L65" s="554"/>
      <c r="M65" s="554"/>
      <c r="N65" s="554"/>
      <c r="O65" s="554"/>
      <c r="P65" s="555"/>
      <c r="Q65" s="253"/>
      <c r="R65" s="247"/>
      <c r="S65" s="247"/>
      <c r="T65" s="247"/>
      <c r="U65" s="247"/>
      <c r="V65" s="247"/>
      <c r="W65" s="247"/>
      <c r="X65" s="247"/>
      <c r="Y65" s="247"/>
    </row>
    <row r="66" spans="1:25" s="238" customFormat="1" ht="18" customHeight="1">
      <c r="A66" s="287"/>
      <c r="B66" s="452" t="s">
        <v>118</v>
      </c>
      <c r="C66" s="460">
        <f>SUM(D66:F66)+SUM(K66:P66)</f>
        <v>4067</v>
      </c>
      <c r="D66" s="278">
        <v>2702</v>
      </c>
      <c r="E66" s="248">
        <v>704</v>
      </c>
      <c r="F66" s="249">
        <f>SUM(G66:J66)</f>
        <v>661</v>
      </c>
      <c r="G66" s="244">
        <f>627+34</f>
        <v>661</v>
      </c>
      <c r="H66" s="248"/>
      <c r="I66" s="248">
        <v>0</v>
      </c>
      <c r="J66" s="249">
        <v>0</v>
      </c>
      <c r="K66" s="278">
        <v>0</v>
      </c>
      <c r="L66" s="248">
        <v>0</v>
      </c>
      <c r="M66" s="248">
        <v>0</v>
      </c>
      <c r="N66" s="248">
        <v>0</v>
      </c>
      <c r="O66" s="248">
        <v>0</v>
      </c>
      <c r="P66" s="249">
        <v>0</v>
      </c>
      <c r="Q66" s="253"/>
      <c r="R66" s="247"/>
      <c r="S66" s="247"/>
      <c r="T66" s="247"/>
      <c r="U66" s="247"/>
      <c r="V66" s="247"/>
      <c r="W66" s="247"/>
      <c r="X66" s="247"/>
      <c r="Y66" s="247"/>
    </row>
    <row r="67" spans="1:25" s="238" customFormat="1" ht="18" customHeight="1">
      <c r="A67" s="287"/>
      <c r="B67" s="222" t="s">
        <v>123</v>
      </c>
      <c r="C67" s="291">
        <f>SUM(D67:F67)+SUM(K67:P67)</f>
        <v>4172</v>
      </c>
      <c r="D67" s="288">
        <v>2702</v>
      </c>
      <c r="E67" s="251">
        <v>704</v>
      </c>
      <c r="F67" s="252">
        <f>SUM(G67:J67)</f>
        <v>766</v>
      </c>
      <c r="G67" s="250">
        <f>627+34+105</f>
        <v>766</v>
      </c>
      <c r="H67" s="251"/>
      <c r="I67" s="251">
        <v>0</v>
      </c>
      <c r="J67" s="252">
        <v>0</v>
      </c>
      <c r="K67" s="288">
        <v>0</v>
      </c>
      <c r="L67" s="251">
        <v>0</v>
      </c>
      <c r="M67" s="251">
        <v>0</v>
      </c>
      <c r="N67" s="251">
        <v>0</v>
      </c>
      <c r="O67" s="251">
        <v>0</v>
      </c>
      <c r="P67" s="252">
        <v>0</v>
      </c>
      <c r="Q67" s="253"/>
      <c r="R67" s="289"/>
      <c r="S67" s="247"/>
      <c r="T67" s="247"/>
      <c r="U67" s="247"/>
      <c r="V67" s="247"/>
      <c r="W67" s="247"/>
      <c r="X67" s="247"/>
      <c r="Y67" s="247"/>
    </row>
    <row r="68" spans="1:25" s="238" customFormat="1" ht="18" customHeight="1" thickBot="1">
      <c r="A68" s="287"/>
      <c r="B68" s="454" t="s">
        <v>134</v>
      </c>
      <c r="C68" s="461">
        <f>SUM(D68:F68)+SUM(K68:P68)</f>
        <v>3911</v>
      </c>
      <c r="D68" s="456">
        <v>2571</v>
      </c>
      <c r="E68" s="457">
        <v>687</v>
      </c>
      <c r="F68" s="459">
        <v>653</v>
      </c>
      <c r="G68" s="462">
        <v>653</v>
      </c>
      <c r="H68" s="457"/>
      <c r="I68" s="457">
        <v>0</v>
      </c>
      <c r="J68" s="459">
        <v>0</v>
      </c>
      <c r="K68" s="456">
        <v>0</v>
      </c>
      <c r="L68" s="457">
        <v>0</v>
      </c>
      <c r="M68" s="457">
        <v>0</v>
      </c>
      <c r="N68" s="457">
        <v>0</v>
      </c>
      <c r="O68" s="457">
        <v>0</v>
      </c>
      <c r="P68" s="459">
        <v>0</v>
      </c>
      <c r="Q68" s="253"/>
      <c r="R68" s="289"/>
      <c r="S68" s="247"/>
      <c r="T68" s="247"/>
      <c r="U68" s="247"/>
      <c r="V68" s="247"/>
      <c r="W68" s="247"/>
      <c r="X68" s="247"/>
      <c r="Y68" s="247"/>
    </row>
    <row r="69" spans="1:25" s="238" customFormat="1" ht="18" customHeight="1" thickBot="1">
      <c r="A69" s="287"/>
      <c r="B69" s="553" t="s">
        <v>105</v>
      </c>
      <c r="C69" s="554"/>
      <c r="D69" s="554"/>
      <c r="E69" s="554"/>
      <c r="F69" s="554"/>
      <c r="G69" s="554"/>
      <c r="H69" s="554"/>
      <c r="I69" s="554"/>
      <c r="J69" s="554"/>
      <c r="K69" s="554"/>
      <c r="L69" s="554"/>
      <c r="M69" s="554"/>
      <c r="N69" s="554"/>
      <c r="O69" s="554"/>
      <c r="P69" s="555"/>
      <c r="Q69" s="253"/>
      <c r="R69" s="247"/>
      <c r="S69" s="247"/>
      <c r="T69" s="247"/>
      <c r="U69" s="247"/>
      <c r="V69" s="247"/>
      <c r="W69" s="247"/>
      <c r="X69" s="247"/>
      <c r="Y69" s="247"/>
    </row>
    <row r="70" spans="1:25" s="238" customFormat="1" ht="18" customHeight="1">
      <c r="A70" s="287"/>
      <c r="B70" s="452" t="s">
        <v>118</v>
      </c>
      <c r="C70" s="460">
        <f>SUM(D70:F70)+SUM(K70:P70)</f>
        <v>11252</v>
      </c>
      <c r="D70" s="278">
        <v>3749</v>
      </c>
      <c r="E70" s="248">
        <v>920</v>
      </c>
      <c r="F70" s="324">
        <f>6710-127</f>
        <v>6583</v>
      </c>
      <c r="G70" s="244">
        <f>5401-100-27</f>
        <v>5274</v>
      </c>
      <c r="H70" s="248"/>
      <c r="I70" s="248">
        <v>0</v>
      </c>
      <c r="J70" s="324">
        <v>1309</v>
      </c>
      <c r="K70" s="278">
        <v>0</v>
      </c>
      <c r="L70" s="248">
        <v>0</v>
      </c>
      <c r="M70" s="248">
        <v>0</v>
      </c>
      <c r="N70" s="248">
        <v>0</v>
      </c>
      <c r="O70" s="248">
        <v>0</v>
      </c>
      <c r="P70" s="249">
        <v>0</v>
      </c>
      <c r="Q70" s="253"/>
      <c r="R70" s="247"/>
      <c r="S70" s="247"/>
      <c r="T70" s="247"/>
      <c r="U70" s="247"/>
      <c r="V70" s="247"/>
      <c r="W70" s="247"/>
      <c r="X70" s="247"/>
      <c r="Y70" s="247"/>
    </row>
    <row r="71" spans="1:25" s="238" customFormat="1" ht="18" customHeight="1">
      <c r="A71" s="287"/>
      <c r="B71" s="222" t="s">
        <v>123</v>
      </c>
      <c r="C71" s="291">
        <f>SUM(D71:F71)+SUM(K71:P71)</f>
        <v>12035</v>
      </c>
      <c r="D71" s="288">
        <f>3749+110+63</f>
        <v>3922</v>
      </c>
      <c r="E71" s="251">
        <f>920+29+16</f>
        <v>965</v>
      </c>
      <c r="F71" s="312">
        <f>6710-127+61+504</f>
        <v>7148</v>
      </c>
      <c r="G71" s="250">
        <f>5401-100-27+61+504</f>
        <v>5839</v>
      </c>
      <c r="H71" s="251"/>
      <c r="I71" s="251">
        <v>0</v>
      </c>
      <c r="J71" s="312">
        <v>1309</v>
      </c>
      <c r="K71" s="288">
        <v>0</v>
      </c>
      <c r="L71" s="251">
        <v>0</v>
      </c>
      <c r="M71" s="251">
        <v>0</v>
      </c>
      <c r="N71" s="251">
        <v>0</v>
      </c>
      <c r="O71" s="251">
        <v>0</v>
      </c>
      <c r="P71" s="252">
        <v>0</v>
      </c>
      <c r="Q71" s="253"/>
      <c r="R71" s="289"/>
      <c r="S71" s="247"/>
      <c r="T71" s="247"/>
      <c r="U71" s="247"/>
      <c r="V71" s="247"/>
      <c r="W71" s="247"/>
      <c r="X71" s="247"/>
      <c r="Y71" s="247"/>
    </row>
    <row r="72" spans="1:25" s="238" customFormat="1" ht="18" customHeight="1" thickBot="1">
      <c r="A72" s="287"/>
      <c r="B72" s="222" t="s">
        <v>134</v>
      </c>
      <c r="C72" s="291">
        <f>SUM(D72:F72)+SUM(K72:P72)</f>
        <v>11875</v>
      </c>
      <c r="D72" s="288">
        <v>3944</v>
      </c>
      <c r="E72" s="251">
        <v>1007</v>
      </c>
      <c r="F72" s="312">
        <v>6924</v>
      </c>
      <c r="G72" s="250">
        <v>6019</v>
      </c>
      <c r="H72" s="251"/>
      <c r="I72" s="251">
        <v>0</v>
      </c>
      <c r="J72" s="312">
        <v>905</v>
      </c>
      <c r="K72" s="288">
        <v>0</v>
      </c>
      <c r="L72" s="251">
        <v>0</v>
      </c>
      <c r="M72" s="251">
        <v>0</v>
      </c>
      <c r="N72" s="251">
        <v>0</v>
      </c>
      <c r="O72" s="251">
        <v>0</v>
      </c>
      <c r="P72" s="252">
        <v>0</v>
      </c>
      <c r="Q72" s="253"/>
      <c r="R72" s="289"/>
      <c r="S72" s="247"/>
      <c r="T72" s="247"/>
      <c r="U72" s="247"/>
      <c r="V72" s="247"/>
      <c r="W72" s="247"/>
      <c r="X72" s="247"/>
      <c r="Y72" s="247"/>
    </row>
    <row r="73" spans="1:25" s="238" customFormat="1" ht="9.75" customHeight="1" thickBot="1">
      <c r="A73" s="560"/>
      <c r="B73" s="561"/>
      <c r="C73" s="561"/>
      <c r="D73" s="561"/>
      <c r="E73" s="561"/>
      <c r="F73" s="561"/>
      <c r="G73" s="561"/>
      <c r="H73" s="561"/>
      <c r="I73" s="561"/>
      <c r="J73" s="561"/>
      <c r="K73" s="561"/>
      <c r="L73" s="561"/>
      <c r="M73" s="561"/>
      <c r="N73" s="561"/>
      <c r="O73" s="561"/>
      <c r="P73" s="562"/>
      <c r="Q73" s="253"/>
      <c r="R73" s="247"/>
      <c r="S73" s="247"/>
      <c r="T73" s="247"/>
      <c r="U73" s="247"/>
      <c r="V73" s="247"/>
      <c r="W73" s="247"/>
      <c r="X73" s="247"/>
      <c r="Y73" s="247"/>
    </row>
    <row r="74" spans="1:25" s="293" customFormat="1" ht="18" customHeight="1">
      <c r="A74" s="515" t="s">
        <v>130</v>
      </c>
      <c r="B74" s="505"/>
      <c r="C74" s="308">
        <f>SUM(D74:F74)+SUM(K74:P74)</f>
        <v>15319</v>
      </c>
      <c r="D74" s="325">
        <f aca="true" t="shared" si="15" ref="D74:P76">+D58+D62+D66+D70</f>
        <v>6451</v>
      </c>
      <c r="E74" s="326">
        <f t="shared" si="15"/>
        <v>1624</v>
      </c>
      <c r="F74" s="312">
        <f t="shared" si="15"/>
        <v>7244</v>
      </c>
      <c r="G74" s="444">
        <f>SUM(F74-J74)</f>
        <v>5935</v>
      </c>
      <c r="H74" s="326">
        <f t="shared" si="15"/>
        <v>0</v>
      </c>
      <c r="I74" s="326">
        <f t="shared" si="15"/>
        <v>0</v>
      </c>
      <c r="J74" s="312">
        <f t="shared" si="15"/>
        <v>1309</v>
      </c>
      <c r="K74" s="329">
        <f t="shared" si="15"/>
        <v>0</v>
      </c>
      <c r="L74" s="326">
        <f t="shared" si="15"/>
        <v>0</v>
      </c>
      <c r="M74" s="326">
        <f t="shared" si="15"/>
        <v>0</v>
      </c>
      <c r="N74" s="326">
        <f t="shared" si="15"/>
        <v>0</v>
      </c>
      <c r="O74" s="326">
        <f t="shared" si="15"/>
        <v>0</v>
      </c>
      <c r="P74" s="390">
        <f t="shared" si="15"/>
        <v>0</v>
      </c>
      <c r="Q74" s="292"/>
      <c r="R74" s="289"/>
      <c r="S74" s="289"/>
      <c r="T74" s="289"/>
      <c r="U74" s="289"/>
      <c r="V74" s="289"/>
      <c r="W74" s="289"/>
      <c r="X74" s="289"/>
      <c r="Y74" s="289"/>
    </row>
    <row r="75" spans="1:25" s="293" customFormat="1" ht="18" customHeight="1">
      <c r="A75" s="515" t="s">
        <v>131</v>
      </c>
      <c r="B75" s="505"/>
      <c r="C75" s="308">
        <f>SUM(D75:F75)+SUM(K75:P75)</f>
        <v>16207</v>
      </c>
      <c r="D75" s="325">
        <f t="shared" si="15"/>
        <v>6624</v>
      </c>
      <c r="E75" s="326">
        <f t="shared" si="15"/>
        <v>1669</v>
      </c>
      <c r="F75" s="312">
        <f t="shared" si="15"/>
        <v>7914</v>
      </c>
      <c r="G75" s="445">
        <f>SUM(F75-J75)</f>
        <v>6605</v>
      </c>
      <c r="H75" s="326">
        <f t="shared" si="15"/>
        <v>0</v>
      </c>
      <c r="I75" s="326">
        <f t="shared" si="15"/>
        <v>0</v>
      </c>
      <c r="J75" s="312">
        <f t="shared" si="15"/>
        <v>1309</v>
      </c>
      <c r="K75" s="329">
        <f t="shared" si="15"/>
        <v>0</v>
      </c>
      <c r="L75" s="326">
        <f t="shared" si="15"/>
        <v>0</v>
      </c>
      <c r="M75" s="326">
        <f t="shared" si="15"/>
        <v>0</v>
      </c>
      <c r="N75" s="326">
        <f t="shared" si="15"/>
        <v>0</v>
      </c>
      <c r="O75" s="326">
        <f t="shared" si="15"/>
        <v>0</v>
      </c>
      <c r="P75" s="390">
        <f t="shared" si="15"/>
        <v>0</v>
      </c>
      <c r="Q75" s="292"/>
      <c r="R75" s="289"/>
      <c r="S75" s="289"/>
      <c r="T75" s="289"/>
      <c r="U75" s="289"/>
      <c r="V75" s="289"/>
      <c r="W75" s="289"/>
      <c r="X75" s="289"/>
      <c r="Y75" s="289"/>
    </row>
    <row r="76" spans="1:25" s="293" customFormat="1" ht="18" customHeight="1" thickBot="1">
      <c r="A76" s="515" t="s">
        <v>137</v>
      </c>
      <c r="B76" s="505"/>
      <c r="C76" s="308">
        <f>SUM(D76:F76)+SUM(K76:P76)</f>
        <v>15846</v>
      </c>
      <c r="D76" s="325">
        <f t="shared" si="15"/>
        <v>6515</v>
      </c>
      <c r="E76" s="326">
        <f t="shared" si="15"/>
        <v>1694</v>
      </c>
      <c r="F76" s="312">
        <f t="shared" si="15"/>
        <v>7577</v>
      </c>
      <c r="G76" s="445">
        <f>SUM(F76-J76)</f>
        <v>6672</v>
      </c>
      <c r="H76" s="326">
        <f t="shared" si="15"/>
        <v>0</v>
      </c>
      <c r="I76" s="326">
        <f t="shared" si="15"/>
        <v>0</v>
      </c>
      <c r="J76" s="312">
        <f t="shared" si="15"/>
        <v>905</v>
      </c>
      <c r="K76" s="329">
        <f t="shared" si="15"/>
        <v>0</v>
      </c>
      <c r="L76" s="326">
        <f t="shared" si="15"/>
        <v>0</v>
      </c>
      <c r="M76" s="326">
        <f t="shared" si="15"/>
        <v>0</v>
      </c>
      <c r="N76" s="326">
        <f t="shared" si="15"/>
        <v>0</v>
      </c>
      <c r="O76" s="326">
        <f t="shared" si="15"/>
        <v>0</v>
      </c>
      <c r="P76" s="390">
        <v>60</v>
      </c>
      <c r="Q76" s="292"/>
      <c r="R76" s="289"/>
      <c r="S76" s="289"/>
      <c r="T76" s="289"/>
      <c r="U76" s="289"/>
      <c r="V76" s="289"/>
      <c r="W76" s="289"/>
      <c r="X76" s="289"/>
      <c r="Y76" s="289"/>
    </row>
    <row r="77" spans="1:25" s="293" customFormat="1" ht="9" customHeight="1" thickBot="1">
      <c r="A77" s="549"/>
      <c r="B77" s="550"/>
      <c r="C77" s="550"/>
      <c r="D77" s="551"/>
      <c r="E77" s="551"/>
      <c r="F77" s="551"/>
      <c r="G77" s="551"/>
      <c r="H77" s="551"/>
      <c r="I77" s="551"/>
      <c r="J77" s="551"/>
      <c r="K77" s="551"/>
      <c r="L77" s="551"/>
      <c r="M77" s="551"/>
      <c r="N77" s="551"/>
      <c r="O77" s="551"/>
      <c r="P77" s="552"/>
      <c r="Q77" s="292"/>
      <c r="R77" s="289"/>
      <c r="S77" s="289"/>
      <c r="T77" s="289"/>
      <c r="U77" s="289"/>
      <c r="V77" s="289"/>
      <c r="W77" s="289"/>
      <c r="X77" s="289"/>
      <c r="Y77" s="289"/>
    </row>
    <row r="78" spans="1:25" s="293" customFormat="1" ht="18" customHeight="1">
      <c r="A78" s="515" t="s">
        <v>128</v>
      </c>
      <c r="B78" s="516"/>
      <c r="C78" s="308">
        <f>SUM(D78:F78)+SUM(K78:P78)</f>
        <v>78771</v>
      </c>
      <c r="D78" s="428">
        <f>+D19+D74</f>
        <v>43071</v>
      </c>
      <c r="E78" s="428">
        <f>+E19+E74</f>
        <v>11047</v>
      </c>
      <c r="F78" s="428">
        <f>+F19+F74</f>
        <v>24653</v>
      </c>
      <c r="G78" s="428">
        <f>+G19+G74</f>
        <v>11294</v>
      </c>
      <c r="H78" s="425">
        <f aca="true" t="shared" si="16" ref="E78:P80">+H19+H52+H74</f>
        <v>0</v>
      </c>
      <c r="I78" s="425">
        <f>+I19+I74</f>
        <v>8240</v>
      </c>
      <c r="J78" s="430">
        <f>+J19+J74</f>
        <v>5119</v>
      </c>
      <c r="K78" s="428">
        <f t="shared" si="16"/>
        <v>0</v>
      </c>
      <c r="L78" s="425">
        <f t="shared" si="16"/>
        <v>0</v>
      </c>
      <c r="M78" s="425">
        <f t="shared" si="16"/>
        <v>0</v>
      </c>
      <c r="N78" s="425">
        <f t="shared" si="16"/>
        <v>0</v>
      </c>
      <c r="O78" s="425">
        <f t="shared" si="16"/>
        <v>0</v>
      </c>
      <c r="P78" s="388">
        <f t="shared" si="16"/>
        <v>0</v>
      </c>
      <c r="Q78" s="292"/>
      <c r="R78" s="289"/>
      <c r="S78" s="289"/>
      <c r="T78" s="289"/>
      <c r="U78" s="289"/>
      <c r="V78" s="289"/>
      <c r="W78" s="289"/>
      <c r="X78" s="289"/>
      <c r="Y78" s="289"/>
    </row>
    <row r="79" spans="1:25" s="293" customFormat="1" ht="18" customHeight="1">
      <c r="A79" s="515" t="s">
        <v>129</v>
      </c>
      <c r="B79" s="516"/>
      <c r="C79" s="308">
        <f>SUM(D79:F79)+SUM(K79:P79)</f>
        <v>85273</v>
      </c>
      <c r="D79" s="428">
        <f>+D20+D53+D75</f>
        <v>46034</v>
      </c>
      <c r="E79" s="425">
        <f t="shared" si="16"/>
        <v>11846</v>
      </c>
      <c r="F79" s="430">
        <f t="shared" si="16"/>
        <v>27393</v>
      </c>
      <c r="G79" s="428">
        <f t="shared" si="16"/>
        <v>13203</v>
      </c>
      <c r="H79" s="425">
        <f t="shared" si="16"/>
        <v>0</v>
      </c>
      <c r="I79" s="425">
        <f t="shared" si="16"/>
        <v>9071</v>
      </c>
      <c r="J79" s="430">
        <f t="shared" si="16"/>
        <v>5119</v>
      </c>
      <c r="K79" s="428">
        <f t="shared" si="16"/>
        <v>0</v>
      </c>
      <c r="L79" s="425">
        <f t="shared" si="16"/>
        <v>0</v>
      </c>
      <c r="M79" s="425">
        <f t="shared" si="16"/>
        <v>0</v>
      </c>
      <c r="N79" s="425">
        <f t="shared" si="16"/>
        <v>0</v>
      </c>
      <c r="O79" s="425">
        <f t="shared" si="16"/>
        <v>0</v>
      </c>
      <c r="P79" s="388">
        <f t="shared" si="16"/>
        <v>0</v>
      </c>
      <c r="Q79" s="292"/>
      <c r="R79" s="289"/>
      <c r="S79" s="289"/>
      <c r="T79" s="289"/>
      <c r="U79" s="289"/>
      <c r="V79" s="289"/>
      <c r="W79" s="289"/>
      <c r="X79" s="289"/>
      <c r="Y79" s="289"/>
    </row>
    <row r="80" spans="1:25" s="293" customFormat="1" ht="18" customHeight="1" thickBot="1">
      <c r="A80" s="515" t="s">
        <v>141</v>
      </c>
      <c r="B80" s="516"/>
      <c r="C80" s="308">
        <f>SUM(D80:F80)+SUM(K80:P80)</f>
        <v>79091</v>
      </c>
      <c r="D80" s="428">
        <f>+D21+D54+D76</f>
        <v>44345</v>
      </c>
      <c r="E80" s="425">
        <f t="shared" si="16"/>
        <v>11877</v>
      </c>
      <c r="F80" s="430">
        <f t="shared" si="16"/>
        <v>20797</v>
      </c>
      <c r="G80" s="428">
        <f t="shared" si="16"/>
        <v>11736</v>
      </c>
      <c r="H80" s="425" t="e">
        <f t="shared" si="16"/>
        <v>#DIV/0!</v>
      </c>
      <c r="I80" s="425">
        <f t="shared" si="16"/>
        <v>5904</v>
      </c>
      <c r="J80" s="430">
        <f t="shared" si="16"/>
        <v>3157</v>
      </c>
      <c r="K80" s="428">
        <f t="shared" si="16"/>
        <v>0</v>
      </c>
      <c r="L80" s="428">
        <v>1580</v>
      </c>
      <c r="M80" s="425">
        <f t="shared" si="16"/>
        <v>0</v>
      </c>
      <c r="N80" s="425">
        <f t="shared" si="16"/>
        <v>0</v>
      </c>
      <c r="O80" s="425">
        <f t="shared" si="16"/>
        <v>0</v>
      </c>
      <c r="P80" s="388">
        <f t="shared" si="16"/>
        <v>492</v>
      </c>
      <c r="Q80" s="292"/>
      <c r="R80" s="289"/>
      <c r="S80" s="289"/>
      <c r="T80" s="289"/>
      <c r="U80" s="289"/>
      <c r="V80" s="289"/>
      <c r="W80" s="289"/>
      <c r="X80" s="289"/>
      <c r="Y80" s="289"/>
    </row>
    <row r="81" spans="1:25" s="293" customFormat="1" ht="9" customHeight="1" thickBot="1">
      <c r="A81" s="420"/>
      <c r="B81" s="421"/>
      <c r="C81" s="421"/>
      <c r="D81" s="421"/>
      <c r="E81" s="421"/>
      <c r="F81" s="421"/>
      <c r="G81" s="421"/>
      <c r="H81" s="421"/>
      <c r="I81" s="421"/>
      <c r="J81" s="421"/>
      <c r="K81" s="421"/>
      <c r="L81" s="421"/>
      <c r="M81" s="421"/>
      <c r="N81" s="421"/>
      <c r="O81" s="421"/>
      <c r="P81" s="422"/>
      <c r="Q81" s="292"/>
      <c r="R81" s="289"/>
      <c r="S81" s="289"/>
      <c r="T81" s="289"/>
      <c r="U81" s="289"/>
      <c r="V81" s="289"/>
      <c r="W81" s="289"/>
      <c r="X81" s="289"/>
      <c r="Y81" s="289"/>
    </row>
    <row r="82" spans="1:25" s="293" customFormat="1" ht="25.5" customHeight="1" thickBot="1">
      <c r="A82" s="512" t="s">
        <v>112</v>
      </c>
      <c r="B82" s="513"/>
      <c r="C82" s="513"/>
      <c r="D82" s="513"/>
      <c r="E82" s="513"/>
      <c r="F82" s="513"/>
      <c r="G82" s="513"/>
      <c r="H82" s="513"/>
      <c r="I82" s="513"/>
      <c r="J82" s="513"/>
      <c r="K82" s="513"/>
      <c r="L82" s="513"/>
      <c r="M82" s="513"/>
      <c r="N82" s="513"/>
      <c r="O82" s="513"/>
      <c r="P82" s="514"/>
      <c r="Q82" s="292"/>
      <c r="R82" s="289"/>
      <c r="S82" s="289"/>
      <c r="T82" s="289"/>
      <c r="U82" s="289"/>
      <c r="V82" s="289"/>
      <c r="W82" s="289"/>
      <c r="X82" s="289"/>
      <c r="Y82" s="289"/>
    </row>
    <row r="83" spans="1:25" s="293" customFormat="1" ht="18" customHeight="1" thickBot="1">
      <c r="A83" s="313"/>
      <c r="B83" s="546" t="s">
        <v>106</v>
      </c>
      <c r="C83" s="547"/>
      <c r="D83" s="547"/>
      <c r="E83" s="547"/>
      <c r="F83" s="547"/>
      <c r="G83" s="547"/>
      <c r="H83" s="547"/>
      <c r="I83" s="547"/>
      <c r="J83" s="547"/>
      <c r="K83" s="547"/>
      <c r="L83" s="547"/>
      <c r="M83" s="547"/>
      <c r="N83" s="547"/>
      <c r="O83" s="547"/>
      <c r="P83" s="548"/>
      <c r="Q83" s="292"/>
      <c r="R83" s="289"/>
      <c r="S83" s="289"/>
      <c r="T83" s="289"/>
      <c r="U83" s="289"/>
      <c r="V83" s="289"/>
      <c r="W83" s="289"/>
      <c r="X83" s="289"/>
      <c r="Y83" s="289"/>
    </row>
    <row r="84" spans="1:25" s="293" customFormat="1" ht="18" customHeight="1">
      <c r="A84" s="313"/>
      <c r="B84" s="336" t="s">
        <v>118</v>
      </c>
      <c r="C84" s="337">
        <f>SUM(D84:F84)+SUM(K84:P84)</f>
        <v>25547</v>
      </c>
      <c r="D84" s="442">
        <f>18292+382</f>
        <v>18674</v>
      </c>
      <c r="E84" s="338">
        <f>4736+107</f>
        <v>4843</v>
      </c>
      <c r="F84" s="443">
        <v>2030</v>
      </c>
      <c r="G84" s="322">
        <v>1873</v>
      </c>
      <c r="H84" s="323">
        <v>0</v>
      </c>
      <c r="I84" s="323">
        <v>0</v>
      </c>
      <c r="J84" s="324">
        <v>157</v>
      </c>
      <c r="K84" s="339">
        <v>0</v>
      </c>
      <c r="L84" s="323">
        <v>0</v>
      </c>
      <c r="M84" s="323">
        <v>0</v>
      </c>
      <c r="N84" s="323">
        <v>0</v>
      </c>
      <c r="O84" s="323">
        <v>0</v>
      </c>
      <c r="P84" s="324">
        <v>0</v>
      </c>
      <c r="Q84" s="292"/>
      <c r="R84" s="289"/>
      <c r="S84" s="289"/>
      <c r="T84" s="289"/>
      <c r="U84" s="289"/>
      <c r="V84" s="289"/>
      <c r="W84" s="289"/>
      <c r="X84" s="289"/>
      <c r="Y84" s="289"/>
    </row>
    <row r="85" spans="1:25" s="293" customFormat="1" ht="18" customHeight="1">
      <c r="A85" s="313"/>
      <c r="B85" s="222" t="s">
        <v>123</v>
      </c>
      <c r="C85" s="308">
        <f>SUM(D85:F85)+SUM(K85:P85)</f>
        <v>25547</v>
      </c>
      <c r="D85" s="304">
        <f>18292+382</f>
        <v>18674</v>
      </c>
      <c r="E85" s="305">
        <f>4736+107</f>
        <v>4843</v>
      </c>
      <c r="F85" s="321">
        <v>2030</v>
      </c>
      <c r="G85" s="322">
        <v>1873</v>
      </c>
      <c r="H85" s="323">
        <v>0</v>
      </c>
      <c r="I85" s="323">
        <v>0</v>
      </c>
      <c r="J85" s="324">
        <v>157</v>
      </c>
      <c r="K85" s="325">
        <v>0</v>
      </c>
      <c r="L85" s="326">
        <v>0</v>
      </c>
      <c r="M85" s="326">
        <v>0</v>
      </c>
      <c r="N85" s="326">
        <v>0</v>
      </c>
      <c r="O85" s="326">
        <v>0</v>
      </c>
      <c r="P85" s="312">
        <v>0</v>
      </c>
      <c r="Q85" s="292"/>
      <c r="R85" s="289"/>
      <c r="S85" s="289"/>
      <c r="T85" s="289"/>
      <c r="U85" s="289"/>
      <c r="V85" s="289"/>
      <c r="W85" s="289"/>
      <c r="X85" s="289"/>
      <c r="Y85" s="289"/>
    </row>
    <row r="86" spans="1:25" s="293" customFormat="1" ht="18" customHeight="1" thickBot="1">
      <c r="A86" s="313"/>
      <c r="B86" s="222" t="s">
        <v>134</v>
      </c>
      <c r="C86" s="308">
        <f>SUM(D86:F86)+SUM(K86:P86)</f>
        <v>20481</v>
      </c>
      <c r="D86" s="304">
        <v>15436</v>
      </c>
      <c r="E86" s="305">
        <v>3998</v>
      </c>
      <c r="F86" s="321">
        <v>1047</v>
      </c>
      <c r="G86" s="322">
        <v>939</v>
      </c>
      <c r="H86" s="323">
        <v>0</v>
      </c>
      <c r="I86" s="323">
        <v>0</v>
      </c>
      <c r="J86" s="324">
        <v>108</v>
      </c>
      <c r="K86" s="325">
        <v>0</v>
      </c>
      <c r="L86" s="326">
        <v>0</v>
      </c>
      <c r="M86" s="326">
        <v>0</v>
      </c>
      <c r="N86" s="326">
        <v>0</v>
      </c>
      <c r="O86" s="326">
        <v>0</v>
      </c>
      <c r="P86" s="312">
        <v>0</v>
      </c>
      <c r="Q86" s="292"/>
      <c r="R86" s="289"/>
      <c r="S86" s="289"/>
      <c r="T86" s="289"/>
      <c r="U86" s="289"/>
      <c r="V86" s="289"/>
      <c r="W86" s="289"/>
      <c r="X86" s="289"/>
      <c r="Y86" s="289"/>
    </row>
    <row r="87" spans="1:25" s="293" customFormat="1" ht="18" customHeight="1" thickBot="1">
      <c r="A87" s="313"/>
      <c r="B87" s="546" t="s">
        <v>97</v>
      </c>
      <c r="C87" s="547"/>
      <c r="D87" s="547"/>
      <c r="E87" s="547"/>
      <c r="F87" s="547"/>
      <c r="G87" s="547"/>
      <c r="H87" s="547"/>
      <c r="I87" s="547"/>
      <c r="J87" s="547"/>
      <c r="K87" s="547"/>
      <c r="L87" s="547"/>
      <c r="M87" s="547"/>
      <c r="N87" s="547"/>
      <c r="O87" s="547"/>
      <c r="P87" s="548"/>
      <c r="Q87" s="292"/>
      <c r="R87" s="289"/>
      <c r="S87" s="289"/>
      <c r="T87" s="289"/>
      <c r="U87" s="289"/>
      <c r="V87" s="289"/>
      <c r="W87" s="289"/>
      <c r="X87" s="289"/>
      <c r="Y87" s="289"/>
    </row>
    <row r="88" spans="1:25" s="293" customFormat="1" ht="18" customHeight="1">
      <c r="A88" s="313"/>
      <c r="B88" s="336" t="s">
        <v>118</v>
      </c>
      <c r="C88" s="337">
        <f>SUM(D88:F88)+SUM(K88:P88)</f>
        <v>70530</v>
      </c>
      <c r="D88" s="442">
        <v>39393</v>
      </c>
      <c r="E88" s="338">
        <v>9313</v>
      </c>
      <c r="F88" s="443">
        <v>20824</v>
      </c>
      <c r="G88" s="322">
        <v>19802</v>
      </c>
      <c r="H88" s="323"/>
      <c r="I88" s="323">
        <v>0</v>
      </c>
      <c r="J88" s="324">
        <v>1022</v>
      </c>
      <c r="K88" s="339">
        <v>0</v>
      </c>
      <c r="L88" s="323">
        <v>0</v>
      </c>
      <c r="M88" s="323">
        <v>1000</v>
      </c>
      <c r="N88" s="323">
        <v>0</v>
      </c>
      <c r="O88" s="323">
        <v>0</v>
      </c>
      <c r="P88" s="324">
        <v>0</v>
      </c>
      <c r="Q88" s="292"/>
      <c r="R88" s="289"/>
      <c r="S88" s="289"/>
      <c r="T88" s="289"/>
      <c r="U88" s="289"/>
      <c r="V88" s="289"/>
      <c r="W88" s="289"/>
      <c r="X88" s="289"/>
      <c r="Y88" s="289"/>
    </row>
    <row r="89" spans="1:25" s="293" customFormat="1" ht="18" customHeight="1">
      <c r="A89" s="313"/>
      <c r="B89" s="222" t="s">
        <v>123</v>
      </c>
      <c r="C89" s="308">
        <f>SUM(D89:F89)+SUM(K89:P89)</f>
        <v>73028</v>
      </c>
      <c r="D89" s="304">
        <v>40141</v>
      </c>
      <c r="E89" s="305">
        <f>9313+101+47</f>
        <v>9461</v>
      </c>
      <c r="F89" s="321">
        <v>22426</v>
      </c>
      <c r="G89" s="329">
        <v>21404</v>
      </c>
      <c r="H89" s="326"/>
      <c r="I89" s="326">
        <v>0</v>
      </c>
      <c r="J89" s="312">
        <v>1022</v>
      </c>
      <c r="K89" s="325">
        <v>0</v>
      </c>
      <c r="L89" s="326">
        <v>0</v>
      </c>
      <c r="M89" s="326">
        <v>1000</v>
      </c>
      <c r="N89" s="326">
        <v>0</v>
      </c>
      <c r="O89" s="326">
        <v>0</v>
      </c>
      <c r="P89" s="312">
        <v>0</v>
      </c>
      <c r="Q89" s="292"/>
      <c r="R89" s="289"/>
      <c r="S89" s="289"/>
      <c r="T89" s="289"/>
      <c r="U89" s="289"/>
      <c r="V89" s="289"/>
      <c r="W89" s="289"/>
      <c r="X89" s="289"/>
      <c r="Y89" s="289"/>
    </row>
    <row r="90" spans="1:25" s="293" customFormat="1" ht="18" customHeight="1" thickBot="1">
      <c r="A90" s="313"/>
      <c r="B90" s="222" t="s">
        <v>134</v>
      </c>
      <c r="C90" s="308">
        <f>SUM(D90:F90)+SUM(K90:P90)</f>
        <v>51880</v>
      </c>
      <c r="D90" s="304">
        <v>29044</v>
      </c>
      <c r="E90" s="305">
        <v>7621</v>
      </c>
      <c r="F90" s="321">
        <v>14586</v>
      </c>
      <c r="G90" s="329">
        <v>13887</v>
      </c>
      <c r="H90" s="326"/>
      <c r="I90" s="326">
        <v>0</v>
      </c>
      <c r="J90" s="312">
        <v>699</v>
      </c>
      <c r="K90" s="325">
        <v>0</v>
      </c>
      <c r="L90" s="326">
        <v>0</v>
      </c>
      <c r="M90" s="326">
        <v>0</v>
      </c>
      <c r="N90" s="326">
        <v>0</v>
      </c>
      <c r="O90" s="326">
        <v>0</v>
      </c>
      <c r="P90" s="312">
        <v>629</v>
      </c>
      <c r="Q90" s="292"/>
      <c r="R90" s="289"/>
      <c r="S90" s="289"/>
      <c r="T90" s="289"/>
      <c r="U90" s="289"/>
      <c r="V90" s="289"/>
      <c r="W90" s="289"/>
      <c r="X90" s="289"/>
      <c r="Y90" s="289"/>
    </row>
    <row r="91" spans="1:25" s="293" customFormat="1" ht="18" customHeight="1" thickBot="1">
      <c r="A91" s="313"/>
      <c r="B91" s="503" t="s">
        <v>98</v>
      </c>
      <c r="C91" s="503"/>
      <c r="D91" s="503"/>
      <c r="E91" s="503"/>
      <c r="F91" s="503"/>
      <c r="G91" s="503"/>
      <c r="H91" s="503"/>
      <c r="I91" s="503"/>
      <c r="J91" s="503"/>
      <c r="K91" s="503"/>
      <c r="L91" s="503"/>
      <c r="M91" s="503"/>
      <c r="N91" s="503"/>
      <c r="O91" s="503"/>
      <c r="P91" s="503"/>
      <c r="Q91" s="292"/>
      <c r="R91" s="289"/>
      <c r="S91" s="289"/>
      <c r="T91" s="289"/>
      <c r="U91" s="289"/>
      <c r="V91" s="289"/>
      <c r="W91" s="289"/>
      <c r="X91" s="289"/>
      <c r="Y91" s="289"/>
    </row>
    <row r="92" spans="1:25" s="293" customFormat="1" ht="18" customHeight="1">
      <c r="A92" s="313"/>
      <c r="B92" s="320" t="s">
        <v>118</v>
      </c>
      <c r="C92" s="308">
        <f>SUM(D92:F92)+SUM(K92:P92)</f>
        <v>9820</v>
      </c>
      <c r="D92" s="305">
        <v>7345</v>
      </c>
      <c r="E92" s="305">
        <v>1755</v>
      </c>
      <c r="F92" s="305">
        <v>720</v>
      </c>
      <c r="G92" s="329">
        <v>564</v>
      </c>
      <c r="H92" s="326"/>
      <c r="I92" s="326">
        <v>0</v>
      </c>
      <c r="J92" s="312">
        <v>156</v>
      </c>
      <c r="K92" s="325">
        <v>0</v>
      </c>
      <c r="L92" s="326">
        <v>0</v>
      </c>
      <c r="M92" s="326">
        <v>0</v>
      </c>
      <c r="N92" s="326">
        <v>0</v>
      </c>
      <c r="O92" s="326">
        <v>0</v>
      </c>
      <c r="P92" s="312">
        <v>0</v>
      </c>
      <c r="Q92" s="292"/>
      <c r="R92" s="289"/>
      <c r="S92" s="289"/>
      <c r="T92" s="289"/>
      <c r="U92" s="289"/>
      <c r="V92" s="289"/>
      <c r="W92" s="289"/>
      <c r="X92" s="289"/>
      <c r="Y92" s="289"/>
    </row>
    <row r="93" spans="1:25" s="293" customFormat="1" ht="18" customHeight="1">
      <c r="A93" s="313"/>
      <c r="B93" s="222" t="s">
        <v>123</v>
      </c>
      <c r="C93" s="308">
        <f>SUM(D93:F93)+SUM(K93:P93)</f>
        <v>9961</v>
      </c>
      <c r="D93" s="305">
        <f>7345+70+41</f>
        <v>7456</v>
      </c>
      <c r="E93" s="305">
        <f>1755+19+11</f>
        <v>1785</v>
      </c>
      <c r="F93" s="305">
        <v>720</v>
      </c>
      <c r="G93" s="329">
        <v>564</v>
      </c>
      <c r="H93" s="326"/>
      <c r="I93" s="326">
        <v>0</v>
      </c>
      <c r="J93" s="312">
        <v>156</v>
      </c>
      <c r="K93" s="325">
        <v>0</v>
      </c>
      <c r="L93" s="326">
        <v>0</v>
      </c>
      <c r="M93" s="326">
        <v>0</v>
      </c>
      <c r="N93" s="326">
        <v>0</v>
      </c>
      <c r="O93" s="326">
        <v>0</v>
      </c>
      <c r="P93" s="312">
        <v>0</v>
      </c>
      <c r="Q93" s="292"/>
      <c r="R93" s="289"/>
      <c r="S93" s="289"/>
      <c r="T93" s="289"/>
      <c r="U93" s="289"/>
      <c r="V93" s="289"/>
      <c r="W93" s="289"/>
      <c r="X93" s="289"/>
      <c r="Y93" s="289"/>
    </row>
    <row r="94" spans="1:25" s="293" customFormat="1" ht="18" customHeight="1" thickBot="1">
      <c r="A94" s="313"/>
      <c r="B94" s="222" t="s">
        <v>134</v>
      </c>
      <c r="C94" s="308">
        <f>SUM(D94:F94)+SUM(K94:P94)</f>
        <v>11933</v>
      </c>
      <c r="D94" s="305">
        <v>8934</v>
      </c>
      <c r="E94" s="305">
        <v>2089</v>
      </c>
      <c r="F94" s="305">
        <v>910</v>
      </c>
      <c r="G94" s="329">
        <v>816</v>
      </c>
      <c r="H94" s="326"/>
      <c r="I94" s="326">
        <v>0</v>
      </c>
      <c r="J94" s="312">
        <v>94</v>
      </c>
      <c r="K94" s="325">
        <v>0</v>
      </c>
      <c r="L94" s="326">
        <v>0</v>
      </c>
      <c r="M94" s="326">
        <v>0</v>
      </c>
      <c r="N94" s="326">
        <v>0</v>
      </c>
      <c r="O94" s="326">
        <v>0</v>
      </c>
      <c r="P94" s="312">
        <v>0</v>
      </c>
      <c r="Q94" s="292"/>
      <c r="R94" s="289"/>
      <c r="S94" s="289"/>
      <c r="T94" s="289"/>
      <c r="U94" s="289"/>
      <c r="V94" s="289"/>
      <c r="W94" s="289"/>
      <c r="X94" s="289"/>
      <c r="Y94" s="289"/>
    </row>
    <row r="95" spans="1:25" s="293" customFormat="1" ht="18" customHeight="1" thickBot="1">
      <c r="A95" s="313"/>
      <c r="B95" s="503" t="s">
        <v>142</v>
      </c>
      <c r="C95" s="503"/>
      <c r="D95" s="503"/>
      <c r="E95" s="503"/>
      <c r="F95" s="503"/>
      <c r="G95" s="503"/>
      <c r="H95" s="503"/>
      <c r="I95" s="503"/>
      <c r="J95" s="503"/>
      <c r="K95" s="503"/>
      <c r="L95" s="503"/>
      <c r="M95" s="503"/>
      <c r="N95" s="503"/>
      <c r="O95" s="503"/>
      <c r="P95" s="503"/>
      <c r="Q95" s="292"/>
      <c r="R95" s="289"/>
      <c r="S95" s="289"/>
      <c r="T95" s="289"/>
      <c r="U95" s="289"/>
      <c r="V95" s="289"/>
      <c r="W95" s="289"/>
      <c r="X95" s="289"/>
      <c r="Y95" s="289"/>
    </row>
    <row r="96" spans="1:25" s="293" customFormat="1" ht="18" customHeight="1">
      <c r="A96" s="313"/>
      <c r="B96" s="320" t="s">
        <v>118</v>
      </c>
      <c r="C96" s="308">
        <f aca="true" t="shared" si="17" ref="C96:C101">SUM(D96:F96)+SUM(K96:P96)</f>
        <v>0</v>
      </c>
      <c r="D96" s="305">
        <v>0</v>
      </c>
      <c r="E96" s="305">
        <v>0</v>
      </c>
      <c r="F96" s="305">
        <v>0</v>
      </c>
      <c r="G96" s="329">
        <v>0</v>
      </c>
      <c r="H96" s="326"/>
      <c r="I96" s="326">
        <v>0</v>
      </c>
      <c r="J96" s="312">
        <v>0</v>
      </c>
      <c r="K96" s="325">
        <v>0</v>
      </c>
      <c r="L96" s="326">
        <v>0</v>
      </c>
      <c r="M96" s="326">
        <v>0</v>
      </c>
      <c r="N96" s="326">
        <v>0</v>
      </c>
      <c r="O96" s="326">
        <v>0</v>
      </c>
      <c r="P96" s="312">
        <v>0</v>
      </c>
      <c r="Q96" s="292"/>
      <c r="R96" s="289"/>
      <c r="S96" s="289"/>
      <c r="T96" s="289"/>
      <c r="U96" s="289"/>
      <c r="V96" s="289"/>
      <c r="W96" s="289"/>
      <c r="X96" s="289"/>
      <c r="Y96" s="289"/>
    </row>
    <row r="97" spans="1:25" s="293" customFormat="1" ht="18" customHeight="1">
      <c r="A97" s="313"/>
      <c r="B97" s="222" t="s">
        <v>123</v>
      </c>
      <c r="C97" s="308">
        <f t="shared" si="17"/>
        <v>0</v>
      </c>
      <c r="D97" s="305">
        <v>0</v>
      </c>
      <c r="E97" s="305">
        <v>0</v>
      </c>
      <c r="F97" s="305">
        <v>0</v>
      </c>
      <c r="G97" s="329">
        <v>0</v>
      </c>
      <c r="H97" s="326"/>
      <c r="I97" s="326">
        <v>0</v>
      </c>
      <c r="J97" s="312">
        <v>0</v>
      </c>
      <c r="K97" s="325">
        <v>0</v>
      </c>
      <c r="L97" s="326">
        <v>0</v>
      </c>
      <c r="M97" s="326">
        <v>0</v>
      </c>
      <c r="N97" s="326">
        <v>0</v>
      </c>
      <c r="O97" s="326">
        <v>0</v>
      </c>
      <c r="P97" s="312">
        <v>0</v>
      </c>
      <c r="Q97" s="292"/>
      <c r="R97" s="289"/>
      <c r="S97" s="289"/>
      <c r="T97" s="289"/>
      <c r="U97" s="289"/>
      <c r="V97" s="289"/>
      <c r="W97" s="289"/>
      <c r="X97" s="289"/>
      <c r="Y97" s="289"/>
    </row>
    <row r="98" spans="1:25" s="293" customFormat="1" ht="18" customHeight="1">
      <c r="A98" s="313"/>
      <c r="B98" s="222" t="s">
        <v>134</v>
      </c>
      <c r="C98" s="308">
        <f t="shared" si="17"/>
        <v>171</v>
      </c>
      <c r="D98" s="305">
        <v>151</v>
      </c>
      <c r="E98" s="305">
        <v>20</v>
      </c>
      <c r="F98" s="305">
        <v>0</v>
      </c>
      <c r="G98" s="329">
        <v>0</v>
      </c>
      <c r="H98" s="326"/>
      <c r="I98" s="326">
        <v>0</v>
      </c>
      <c r="J98" s="312">
        <v>0</v>
      </c>
      <c r="K98" s="325">
        <v>0</v>
      </c>
      <c r="L98" s="326">
        <v>0</v>
      </c>
      <c r="M98" s="326">
        <v>0</v>
      </c>
      <c r="N98" s="326">
        <v>0</v>
      </c>
      <c r="O98" s="326">
        <v>0</v>
      </c>
      <c r="P98" s="312">
        <v>0</v>
      </c>
      <c r="Q98" s="292"/>
      <c r="R98" s="289"/>
      <c r="S98" s="289"/>
      <c r="T98" s="289"/>
      <c r="U98" s="289"/>
      <c r="V98" s="289"/>
      <c r="W98" s="289"/>
      <c r="X98" s="289"/>
      <c r="Y98" s="289"/>
    </row>
    <row r="99" spans="1:25" s="293" customFormat="1" ht="18" customHeight="1">
      <c r="A99" s="505" t="s">
        <v>124</v>
      </c>
      <c r="B99" s="505"/>
      <c r="C99" s="308">
        <f t="shared" si="17"/>
        <v>105897</v>
      </c>
      <c r="D99" s="325">
        <f aca="true" t="shared" si="18" ref="D99:P99">+D84+D88+D92</f>
        <v>65412</v>
      </c>
      <c r="E99" s="326">
        <f t="shared" si="18"/>
        <v>15911</v>
      </c>
      <c r="F99" s="312">
        <f t="shared" si="18"/>
        <v>23574</v>
      </c>
      <c r="G99" s="329">
        <f t="shared" si="18"/>
        <v>22239</v>
      </c>
      <c r="H99" s="326">
        <f t="shared" si="18"/>
        <v>0</v>
      </c>
      <c r="I99" s="326">
        <f t="shared" si="18"/>
        <v>0</v>
      </c>
      <c r="J99" s="312">
        <f t="shared" si="18"/>
        <v>1335</v>
      </c>
      <c r="K99" s="325">
        <f t="shared" si="18"/>
        <v>0</v>
      </c>
      <c r="L99" s="326">
        <f t="shared" si="18"/>
        <v>0</v>
      </c>
      <c r="M99" s="326">
        <f t="shared" si="18"/>
        <v>1000</v>
      </c>
      <c r="N99" s="326">
        <f t="shared" si="18"/>
        <v>0</v>
      </c>
      <c r="O99" s="326">
        <f t="shared" si="18"/>
        <v>0</v>
      </c>
      <c r="P99" s="312">
        <f t="shared" si="18"/>
        <v>0</v>
      </c>
      <c r="Q99" s="292"/>
      <c r="R99" s="289"/>
      <c r="S99" s="289"/>
      <c r="T99" s="289"/>
      <c r="U99" s="289"/>
      <c r="V99" s="289"/>
      <c r="W99" s="289"/>
      <c r="X99" s="289"/>
      <c r="Y99" s="289"/>
    </row>
    <row r="100" spans="1:25" s="293" customFormat="1" ht="18" customHeight="1">
      <c r="A100" s="505" t="s">
        <v>125</v>
      </c>
      <c r="B100" s="505"/>
      <c r="C100" s="308">
        <f t="shared" si="17"/>
        <v>108536</v>
      </c>
      <c r="D100" s="325">
        <f aca="true" t="shared" si="19" ref="D100:P100">+D85+D89+D93</f>
        <v>66271</v>
      </c>
      <c r="E100" s="326">
        <f t="shared" si="19"/>
        <v>16089</v>
      </c>
      <c r="F100" s="312">
        <f t="shared" si="19"/>
        <v>25176</v>
      </c>
      <c r="G100" s="329">
        <f t="shared" si="19"/>
        <v>23841</v>
      </c>
      <c r="H100" s="326">
        <f t="shared" si="19"/>
        <v>0</v>
      </c>
      <c r="I100" s="326">
        <f t="shared" si="19"/>
        <v>0</v>
      </c>
      <c r="J100" s="312">
        <f t="shared" si="19"/>
        <v>1335</v>
      </c>
      <c r="K100" s="325">
        <f t="shared" si="19"/>
        <v>0</v>
      </c>
      <c r="L100" s="326">
        <f t="shared" si="19"/>
        <v>0</v>
      </c>
      <c r="M100" s="326">
        <f t="shared" si="19"/>
        <v>1000</v>
      </c>
      <c r="N100" s="326">
        <f t="shared" si="19"/>
        <v>0</v>
      </c>
      <c r="O100" s="326">
        <f t="shared" si="19"/>
        <v>0</v>
      </c>
      <c r="P100" s="312">
        <f t="shared" si="19"/>
        <v>0</v>
      </c>
      <c r="Q100" s="292"/>
      <c r="R100" s="289"/>
      <c r="S100" s="289"/>
      <c r="T100" s="289"/>
      <c r="U100" s="289"/>
      <c r="V100" s="289"/>
      <c r="W100" s="289"/>
      <c r="X100" s="289"/>
      <c r="Y100" s="289"/>
    </row>
    <row r="101" spans="1:25" s="293" customFormat="1" ht="18" customHeight="1" thickBot="1">
      <c r="A101" s="505" t="s">
        <v>139</v>
      </c>
      <c r="B101" s="505"/>
      <c r="C101" s="308">
        <f t="shared" si="17"/>
        <v>84465</v>
      </c>
      <c r="D101" s="325">
        <f>+D86+D90+D94+D98</f>
        <v>53565</v>
      </c>
      <c r="E101" s="325">
        <f>E86+E90+E98+E94</f>
        <v>13728</v>
      </c>
      <c r="F101" s="312">
        <f aca="true" t="shared" si="20" ref="F101:P101">+F86+F90+F94</f>
        <v>16543</v>
      </c>
      <c r="G101" s="329">
        <f t="shared" si="20"/>
        <v>15642</v>
      </c>
      <c r="H101" s="326">
        <f t="shared" si="20"/>
        <v>0</v>
      </c>
      <c r="I101" s="326">
        <f t="shared" si="20"/>
        <v>0</v>
      </c>
      <c r="J101" s="312">
        <f t="shared" si="20"/>
        <v>901</v>
      </c>
      <c r="K101" s="325">
        <f t="shared" si="20"/>
        <v>0</v>
      </c>
      <c r="L101" s="326">
        <f t="shared" si="20"/>
        <v>0</v>
      </c>
      <c r="M101" s="326">
        <f t="shared" si="20"/>
        <v>0</v>
      </c>
      <c r="N101" s="326">
        <f t="shared" si="20"/>
        <v>0</v>
      </c>
      <c r="O101" s="326">
        <f t="shared" si="20"/>
        <v>0</v>
      </c>
      <c r="P101" s="312">
        <f t="shared" si="20"/>
        <v>629</v>
      </c>
      <c r="Q101" s="292"/>
      <c r="R101" s="289"/>
      <c r="S101" s="289"/>
      <c r="T101" s="289"/>
      <c r="U101" s="289"/>
      <c r="V101" s="289"/>
      <c r="W101" s="289"/>
      <c r="X101" s="289"/>
      <c r="Y101" s="289"/>
    </row>
    <row r="102" spans="1:25" s="293" customFormat="1" ht="8.25" customHeight="1" thickBot="1">
      <c r="A102" s="543"/>
      <c r="B102" s="544"/>
      <c r="C102" s="544"/>
      <c r="D102" s="544"/>
      <c r="E102" s="544"/>
      <c r="F102" s="544"/>
      <c r="G102" s="544"/>
      <c r="H102" s="544"/>
      <c r="I102" s="544"/>
      <c r="J102" s="544"/>
      <c r="K102" s="544"/>
      <c r="L102" s="544"/>
      <c r="M102" s="544"/>
      <c r="N102" s="544"/>
      <c r="O102" s="544"/>
      <c r="P102" s="545"/>
      <c r="Q102" s="292"/>
      <c r="R102" s="289"/>
      <c r="S102" s="289"/>
      <c r="T102" s="289"/>
      <c r="U102" s="289"/>
      <c r="V102" s="289"/>
      <c r="W102" s="289"/>
      <c r="X102" s="289"/>
      <c r="Y102" s="289"/>
    </row>
    <row r="103" spans="1:25" s="293" customFormat="1" ht="18" customHeight="1">
      <c r="A103" s="510" t="s">
        <v>127</v>
      </c>
      <c r="B103" s="511"/>
      <c r="C103" s="308">
        <f>SUM(D103:F103)+SUM(K103:P103)</f>
        <v>184668</v>
      </c>
      <c r="D103" s="393">
        <f>+D19+D74+D99</f>
        <v>108483</v>
      </c>
      <c r="E103" s="408">
        <f>+E19+E74+E99</f>
        <v>26958</v>
      </c>
      <c r="F103" s="407">
        <f>+F19+F74+F99</f>
        <v>48227</v>
      </c>
      <c r="G103" s="325">
        <f aca="true" t="shared" si="21" ref="G103:P103">+G19+G52+G74+G99</f>
        <v>42821</v>
      </c>
      <c r="H103" s="326">
        <f t="shared" si="21"/>
        <v>0</v>
      </c>
      <c r="I103" s="326">
        <f t="shared" si="21"/>
        <v>16283</v>
      </c>
      <c r="J103" s="399">
        <f t="shared" si="21"/>
        <v>13357</v>
      </c>
      <c r="K103" s="325">
        <f t="shared" si="21"/>
        <v>0</v>
      </c>
      <c r="L103" s="326">
        <f t="shared" si="21"/>
        <v>0</v>
      </c>
      <c r="M103" s="326">
        <f t="shared" si="21"/>
        <v>1000</v>
      </c>
      <c r="N103" s="326">
        <f t="shared" si="21"/>
        <v>0</v>
      </c>
      <c r="O103" s="326">
        <f t="shared" si="21"/>
        <v>0</v>
      </c>
      <c r="P103" s="312">
        <f t="shared" si="21"/>
        <v>0</v>
      </c>
      <c r="Q103" s="292"/>
      <c r="R103" s="289"/>
      <c r="S103" s="289"/>
      <c r="T103" s="289"/>
      <c r="U103" s="289"/>
      <c r="V103" s="289"/>
      <c r="W103" s="289"/>
      <c r="X103" s="289"/>
      <c r="Y103" s="289"/>
    </row>
    <row r="104" spans="1:25" s="293" customFormat="1" ht="18" customHeight="1">
      <c r="A104" s="510" t="s">
        <v>126</v>
      </c>
      <c r="B104" s="511"/>
      <c r="C104" s="308">
        <f>SUM(D104:F104)+SUM(K104:P104)</f>
        <v>193809</v>
      </c>
      <c r="D104" s="393">
        <f aca="true" t="shared" si="22" ref="D104:F105">+D20+D53+D75+D100</f>
        <v>112305</v>
      </c>
      <c r="E104" s="393">
        <f t="shared" si="22"/>
        <v>27935</v>
      </c>
      <c r="F104" s="393">
        <f t="shared" si="22"/>
        <v>52569</v>
      </c>
      <c r="G104" s="325">
        <f aca="true" t="shared" si="23" ref="G104:P104">+G20+G53+G75+G100</f>
        <v>37044</v>
      </c>
      <c r="H104" s="326">
        <f t="shared" si="23"/>
        <v>0</v>
      </c>
      <c r="I104" s="326">
        <f t="shared" si="23"/>
        <v>9071</v>
      </c>
      <c r="J104" s="399">
        <f t="shared" si="23"/>
        <v>6454</v>
      </c>
      <c r="K104" s="325">
        <f t="shared" si="23"/>
        <v>0</v>
      </c>
      <c r="L104" s="326">
        <f t="shared" si="23"/>
        <v>0</v>
      </c>
      <c r="M104" s="326">
        <f t="shared" si="23"/>
        <v>1000</v>
      </c>
      <c r="N104" s="326">
        <f t="shared" si="23"/>
        <v>0</v>
      </c>
      <c r="O104" s="326">
        <f t="shared" si="23"/>
        <v>0</v>
      </c>
      <c r="P104" s="312">
        <f t="shared" si="23"/>
        <v>0</v>
      </c>
      <c r="Q104" s="292"/>
      <c r="R104" s="289"/>
      <c r="S104" s="289"/>
      <c r="T104" s="289"/>
      <c r="U104" s="289"/>
      <c r="V104" s="289"/>
      <c r="W104" s="289"/>
      <c r="X104" s="289"/>
      <c r="Y104" s="289"/>
    </row>
    <row r="105" spans="1:25" s="293" customFormat="1" ht="18" customHeight="1" thickBot="1">
      <c r="A105" s="510" t="s">
        <v>140</v>
      </c>
      <c r="B105" s="511"/>
      <c r="C105" s="308">
        <f>SUM(D105:F105)+SUM(K105:P105)</f>
        <v>161976</v>
      </c>
      <c r="D105" s="393">
        <f t="shared" si="22"/>
        <v>97910</v>
      </c>
      <c r="E105" s="393">
        <f t="shared" si="22"/>
        <v>25605</v>
      </c>
      <c r="F105" s="393">
        <f t="shared" si="22"/>
        <v>37340</v>
      </c>
      <c r="G105" s="325">
        <f>+G21+G54+G76+G101</f>
        <v>27378</v>
      </c>
      <c r="H105" s="326" t="e">
        <f>+H21+H54+H76+H101</f>
        <v>#DIV/0!</v>
      </c>
      <c r="I105" s="326">
        <f>+I21+I54+I76+I101</f>
        <v>5904</v>
      </c>
      <c r="J105" s="399">
        <f>+J21+J54+J76+J101</f>
        <v>4058</v>
      </c>
      <c r="K105" s="325">
        <f>+K21+K54+K76+K101</f>
        <v>0</v>
      </c>
      <c r="L105" s="326">
        <v>0</v>
      </c>
      <c r="M105" s="326">
        <f>+M21+M54+M76+M101</f>
        <v>0</v>
      </c>
      <c r="N105" s="326">
        <f>+N21+N54+N76+N101</f>
        <v>0</v>
      </c>
      <c r="O105" s="326">
        <f>+O21+O54+O76+O101</f>
        <v>0</v>
      </c>
      <c r="P105" s="312">
        <f>+P21+P54+P76+P101</f>
        <v>1121</v>
      </c>
      <c r="Q105" s="292"/>
      <c r="R105" s="289"/>
      <c r="S105" s="289"/>
      <c r="T105" s="289"/>
      <c r="U105" s="289"/>
      <c r="V105" s="289"/>
      <c r="W105" s="289"/>
      <c r="X105" s="289"/>
      <c r="Y105" s="289"/>
    </row>
    <row r="106" spans="1:17" s="255" customFormat="1" ht="22.5" customHeight="1">
      <c r="A106" s="541" t="s">
        <v>146</v>
      </c>
      <c r="B106" s="541"/>
      <c r="C106" s="541"/>
      <c r="D106" s="541"/>
      <c r="E106" s="541"/>
      <c r="F106" s="541"/>
      <c r="G106" s="541"/>
      <c r="H106" s="541"/>
      <c r="I106" s="541"/>
      <c r="J106" s="541"/>
      <c r="K106" s="541"/>
      <c r="L106" s="541"/>
      <c r="M106" s="541"/>
      <c r="N106" s="541"/>
      <c r="O106" s="541"/>
      <c r="P106" s="541"/>
      <c r="Q106" s="254"/>
    </row>
    <row r="107" spans="3:22" s="210" customFormat="1" ht="15.75">
      <c r="C107" s="209"/>
      <c r="D107" s="209"/>
      <c r="E107" s="209"/>
      <c r="F107" s="209"/>
      <c r="G107" s="209"/>
      <c r="H107" s="209"/>
      <c r="I107" s="209"/>
      <c r="J107" s="209"/>
      <c r="K107" s="209"/>
      <c r="T107" s="436"/>
      <c r="U107" s="436"/>
      <c r="V107" s="437"/>
    </row>
    <row r="108" spans="1:30" s="212" customFormat="1" ht="30" customHeight="1">
      <c r="A108" s="540"/>
      <c r="B108" s="540"/>
      <c r="C108" s="294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R108" s="295"/>
      <c r="T108" s="295"/>
      <c r="U108" s="295"/>
      <c r="W108" s="206"/>
      <c r="X108" s="206"/>
      <c r="Y108" s="206"/>
      <c r="Z108" s="206"/>
      <c r="AA108" s="206"/>
      <c r="AB108" s="206"/>
      <c r="AC108" s="206"/>
      <c r="AD108" s="206"/>
    </row>
    <row r="109" spans="1:30" s="212" customFormat="1" ht="30" customHeight="1">
      <c r="A109" s="540"/>
      <c r="B109" s="540"/>
      <c r="C109" s="294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R109" s="295"/>
      <c r="T109" s="295"/>
      <c r="U109" s="295"/>
      <c r="W109" s="207"/>
      <c r="X109" s="206"/>
      <c r="Y109" s="206"/>
      <c r="Z109" s="206"/>
      <c r="AA109" s="206"/>
      <c r="AB109" s="206"/>
      <c r="AC109" s="206"/>
      <c r="AD109" s="206"/>
    </row>
    <row r="110" spans="1:25" s="238" customFormat="1" ht="30" customHeight="1">
      <c r="A110" s="542"/>
      <c r="B110" s="542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53"/>
      <c r="R110" s="247"/>
      <c r="S110" s="247"/>
      <c r="T110" s="247"/>
      <c r="U110" s="247"/>
      <c r="V110" s="247"/>
      <c r="W110" s="247"/>
      <c r="X110" s="247"/>
      <c r="Y110" s="247"/>
    </row>
    <row r="111" spans="1:30" s="212" customFormat="1" ht="26.25" customHeight="1">
      <c r="A111" s="296"/>
      <c r="B111" s="296"/>
      <c r="C111" s="285"/>
      <c r="D111" s="285"/>
      <c r="E111" s="285"/>
      <c r="F111" s="285"/>
      <c r="G111" s="285"/>
      <c r="H111" s="285"/>
      <c r="I111" s="285"/>
      <c r="J111" s="285"/>
      <c r="K111" s="285"/>
      <c r="L111" s="297"/>
      <c r="M111" s="297"/>
      <c r="N111" s="298"/>
      <c r="O111" s="298"/>
      <c r="P111" s="298"/>
      <c r="R111" s="295"/>
      <c r="T111" s="295"/>
      <c r="U111" s="295"/>
      <c r="W111" s="207"/>
      <c r="X111" s="206"/>
      <c r="Y111" s="206"/>
      <c r="Z111" s="206"/>
      <c r="AA111" s="206"/>
      <c r="AB111" s="206"/>
      <c r="AC111" s="206"/>
      <c r="AD111" s="206"/>
    </row>
    <row r="112" spans="1:22" s="206" customFormat="1" ht="15.75">
      <c r="A112" s="210"/>
      <c r="B112" s="210"/>
      <c r="C112" s="209"/>
      <c r="D112" s="209"/>
      <c r="E112" s="209"/>
      <c r="F112" s="209"/>
      <c r="G112" s="209"/>
      <c r="H112" s="209"/>
      <c r="I112" s="209"/>
      <c r="J112" s="209"/>
      <c r="K112" s="209"/>
      <c r="L112" s="210"/>
      <c r="M112" s="210"/>
      <c r="N112" s="210"/>
      <c r="O112" s="210"/>
      <c r="P112" s="210"/>
      <c r="T112" s="438"/>
      <c r="U112" s="438"/>
      <c r="V112" s="439"/>
    </row>
    <row r="113" spans="1:30" s="212" customFormat="1" ht="30" customHeight="1">
      <c r="A113" s="540"/>
      <c r="B113" s="540"/>
      <c r="C113" s="294"/>
      <c r="D113" s="294"/>
      <c r="E113" s="294"/>
      <c r="F113" s="294"/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R113" s="295"/>
      <c r="T113" s="295"/>
      <c r="U113" s="295"/>
      <c r="W113" s="206"/>
      <c r="X113" s="206"/>
      <c r="Y113" s="206"/>
      <c r="Z113" s="206"/>
      <c r="AA113" s="206"/>
      <c r="AB113" s="206"/>
      <c r="AC113" s="206"/>
      <c r="AD113" s="206"/>
    </row>
    <row r="114" spans="1:30" s="212" customFormat="1" ht="30" customHeight="1">
      <c r="A114" s="540"/>
      <c r="B114" s="540"/>
      <c r="C114" s="294"/>
      <c r="D114" s="294"/>
      <c r="E114" s="294"/>
      <c r="F114" s="294"/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R114" s="295"/>
      <c r="T114" s="295"/>
      <c r="U114" s="295"/>
      <c r="W114" s="207"/>
      <c r="X114" s="206"/>
      <c r="Y114" s="206"/>
      <c r="Z114" s="206"/>
      <c r="AA114" s="206"/>
      <c r="AB114" s="206"/>
      <c r="AC114" s="206"/>
      <c r="AD114" s="206"/>
    </row>
    <row r="115" spans="1:25" s="238" customFormat="1" ht="30" customHeight="1">
      <c r="A115" s="542"/>
      <c r="B115" s="542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53"/>
      <c r="R115" s="247"/>
      <c r="S115" s="247"/>
      <c r="T115" s="247"/>
      <c r="U115" s="247"/>
      <c r="V115" s="247"/>
      <c r="W115" s="247"/>
      <c r="X115" s="247"/>
      <c r="Y115" s="247"/>
    </row>
    <row r="116" spans="1:16" ht="15.75">
      <c r="A116" s="259"/>
      <c r="B116" s="259"/>
      <c r="C116" s="299"/>
      <c r="D116" s="300"/>
      <c r="E116" s="300"/>
      <c r="F116" s="300"/>
      <c r="G116" s="300"/>
      <c r="H116" s="300"/>
      <c r="I116" s="300"/>
      <c r="J116" s="300"/>
      <c r="K116" s="300"/>
      <c r="L116" s="300"/>
      <c r="M116" s="300"/>
      <c r="N116" s="300"/>
      <c r="O116" s="300"/>
      <c r="P116" s="300"/>
    </row>
  </sheetData>
  <sheetProtection selectLockedCells="1" selectUnlockedCells="1"/>
  <mergeCells count="57">
    <mergeCell ref="A22:P22"/>
    <mergeCell ref="A2:P2"/>
    <mergeCell ref="A3:P3"/>
    <mergeCell ref="N4:P4"/>
    <mergeCell ref="A20:B20"/>
    <mergeCell ref="A21:B21"/>
    <mergeCell ref="A1:N1"/>
    <mergeCell ref="B95:P95"/>
    <mergeCell ref="B15:P15"/>
    <mergeCell ref="B48:P48"/>
    <mergeCell ref="A52:B52"/>
    <mergeCell ref="A5:B5"/>
    <mergeCell ref="A6:P6"/>
    <mergeCell ref="B7:P7"/>
    <mergeCell ref="B11:P11"/>
    <mergeCell ref="A19:B19"/>
    <mergeCell ref="A23:P23"/>
    <mergeCell ref="B24:P24"/>
    <mergeCell ref="B28:P28"/>
    <mergeCell ref="B32:P32"/>
    <mergeCell ref="B36:P36"/>
    <mergeCell ref="B40:P40"/>
    <mergeCell ref="B44:P44"/>
    <mergeCell ref="A76:B76"/>
    <mergeCell ref="A75:B75"/>
    <mergeCell ref="A73:P73"/>
    <mergeCell ref="A77:P77"/>
    <mergeCell ref="A53:B53"/>
    <mergeCell ref="A54:B54"/>
    <mergeCell ref="B57:P57"/>
    <mergeCell ref="B61:P61"/>
    <mergeCell ref="A56:P56"/>
    <mergeCell ref="A55:P55"/>
    <mergeCell ref="B65:P65"/>
    <mergeCell ref="B69:P69"/>
    <mergeCell ref="A74:B74"/>
    <mergeCell ref="B87:P87"/>
    <mergeCell ref="B91:P91"/>
    <mergeCell ref="A82:P82"/>
    <mergeCell ref="A99:B99"/>
    <mergeCell ref="A80:B80"/>
    <mergeCell ref="A78:B78"/>
    <mergeCell ref="A79:B79"/>
    <mergeCell ref="B83:P83"/>
    <mergeCell ref="A100:B100"/>
    <mergeCell ref="A103:B103"/>
    <mergeCell ref="A104:B104"/>
    <mergeCell ref="A105:B105"/>
    <mergeCell ref="A101:B101"/>
    <mergeCell ref="A102:P102"/>
    <mergeCell ref="A114:B114"/>
    <mergeCell ref="A106:P106"/>
    <mergeCell ref="A115:B115"/>
    <mergeCell ref="A108:B108"/>
    <mergeCell ref="A109:B109"/>
    <mergeCell ref="A110:B110"/>
    <mergeCell ref="A113:B113"/>
  </mergeCells>
  <printOptions horizontalCentered="1"/>
  <pageMargins left="0.27569444444444446" right="0.27569444444444446" top="0.15763888888888888" bottom="0.15763888888888888" header="0.5118055555555555" footer="0.5118055555555555"/>
  <pageSetup fitToHeight="0"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PMH101</cp:lastModifiedBy>
  <cp:lastPrinted>2014-08-26T12:37:44Z</cp:lastPrinted>
  <dcterms:created xsi:type="dcterms:W3CDTF">2012-01-23T07:36:31Z</dcterms:created>
  <dcterms:modified xsi:type="dcterms:W3CDTF">2014-08-29T08:30:34Z</dcterms:modified>
  <cp:category/>
  <cp:version/>
  <cp:contentType/>
  <cp:contentStatus/>
</cp:coreProperties>
</file>