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ő\Desktop\Timike\Kt anyagok\Kt. 2016.01.28\2016. évi költségvetés\"/>
    </mc:Choice>
  </mc:AlternateContent>
  <bookViews>
    <workbookView xWindow="0" yWindow="0" windowWidth="20490" windowHeight="9045"/>
  </bookViews>
  <sheets>
    <sheet name="ADÓ Bevételek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C17" i="1" l="1"/>
  <c r="D17" i="1"/>
  <c r="G16" i="1"/>
  <c r="Q7" i="1"/>
  <c r="Q8" i="1"/>
  <c r="Q9" i="1"/>
  <c r="R9" i="1" s="1"/>
  <c r="Q10" i="1"/>
  <c r="Q11" i="1"/>
  <c r="Q12" i="1"/>
  <c r="R12" i="1" s="1"/>
  <c r="Q13" i="1"/>
  <c r="R13" i="1" s="1"/>
  <c r="Q14" i="1"/>
  <c r="R14" i="1" s="1"/>
  <c r="Q15" i="1"/>
  <c r="Q16" i="1"/>
  <c r="Q6" i="1"/>
  <c r="R6" i="1" s="1"/>
  <c r="L7" i="1"/>
  <c r="L8" i="1"/>
  <c r="L9" i="1"/>
  <c r="M9" i="1" s="1"/>
  <c r="L10" i="1"/>
  <c r="L11" i="1"/>
  <c r="L12" i="1"/>
  <c r="L13" i="1"/>
  <c r="M13" i="1" s="1"/>
  <c r="L14" i="1"/>
  <c r="M14" i="1" s="1"/>
  <c r="L15" i="1"/>
  <c r="M15" i="1" s="1"/>
  <c r="L16" i="1"/>
  <c r="L6" i="1"/>
  <c r="M6" i="1" s="1"/>
  <c r="S17" i="1"/>
  <c r="T17" i="1" s="1"/>
  <c r="U17" i="1" s="1"/>
  <c r="T7" i="1"/>
  <c r="T8" i="1"/>
  <c r="T9" i="1"/>
  <c r="U9" i="1" s="1"/>
  <c r="T10" i="1"/>
  <c r="T11" i="1"/>
  <c r="T12" i="1"/>
  <c r="U12" i="1"/>
  <c r="T13" i="1"/>
  <c r="U13" i="1" s="1"/>
  <c r="T14" i="1"/>
  <c r="U14" i="1" s="1"/>
  <c r="T15" i="1"/>
  <c r="U15" i="1" s="1"/>
  <c r="T16" i="1"/>
  <c r="T6" i="1"/>
  <c r="U6" i="1" s="1"/>
  <c r="G6" i="1"/>
  <c r="H6" i="1" s="1"/>
  <c r="R15" i="1"/>
  <c r="M12" i="1"/>
  <c r="P17" i="1"/>
  <c r="O17" i="1"/>
  <c r="N17" i="1"/>
  <c r="K17" i="1"/>
  <c r="J17" i="1"/>
  <c r="I17" i="1"/>
  <c r="E17" i="1"/>
  <c r="F17" i="1"/>
  <c r="G7" i="1"/>
  <c r="G8" i="1"/>
  <c r="G9" i="1"/>
  <c r="H9" i="1" s="1"/>
  <c r="G10" i="1"/>
  <c r="G11" i="1"/>
  <c r="G12" i="1"/>
  <c r="H12" i="1" s="1"/>
  <c r="G13" i="1"/>
  <c r="H13" i="1" s="1"/>
  <c r="G14" i="1"/>
  <c r="H14" i="1" s="1"/>
  <c r="G15" i="1"/>
  <c r="H15" i="1" s="1"/>
  <c r="B17" i="1"/>
  <c r="G17" i="1"/>
  <c r="H17" i="1" l="1"/>
  <c r="Q17" i="1"/>
  <c r="R17" i="1" s="1"/>
  <c r="L17" i="1"/>
  <c r="M17" i="1" s="1"/>
</calcChain>
</file>

<file path=xl/sharedStrings.xml><?xml version="1.0" encoding="utf-8"?>
<sst xmlns="http://schemas.openxmlformats.org/spreadsheetml/2006/main" count="35" uniqueCount="33">
  <si>
    <t>Telekadó</t>
  </si>
  <si>
    <t>Gépjármű adó</t>
  </si>
  <si>
    <t>Idegenforgalmi adó</t>
  </si>
  <si>
    <t>Építményadó</t>
  </si>
  <si>
    <t>Magánszemélyek kommunális adója</t>
  </si>
  <si>
    <t>Adópótlék, bírság</t>
  </si>
  <si>
    <t>Összesen</t>
  </si>
  <si>
    <t>Adónemek</t>
  </si>
  <si>
    <t>Kivetés db</t>
  </si>
  <si>
    <t>Kivetés Ft</t>
  </si>
  <si>
    <t>Eredeti ei.
(Ft)</t>
  </si>
  <si>
    <t>I. negyedévi teljesítés (Ft)</t>
  </si>
  <si>
    <t>Teljesítés</t>
  </si>
  <si>
    <t>Utólag könyvelt tételek</t>
  </si>
  <si>
    <t>Éves teljesítés (Ft)</t>
  </si>
  <si>
    <t>Éves teljesítés (%)</t>
  </si>
  <si>
    <t>I-II negyedévi teljesítés (Ft)</t>
  </si>
  <si>
    <t>I-II negyedévi teljesítés (%)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</si>
  <si>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</si>
  <si>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</si>
  <si>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</si>
  <si>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</si>
  <si>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</si>
  <si>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</si>
  <si>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</si>
  <si>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</si>
  <si>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</si>
  <si>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I-III negyedévi teljesítés (Ft)</t>
  </si>
  <si>
    <t>I-III negyedévi teljesítés (%)</t>
  </si>
  <si>
    <t>I-IV negyedévi teljesítés (Ft)</t>
  </si>
  <si>
    <t>I-IV negyedévi teljesítés (%)</t>
  </si>
  <si>
    <t>Státuszriport a Pilisborosjenői Önkormányzat adóbevételeiről 2015 évben</t>
  </si>
  <si>
    <t>Helyi iparűzési adó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</si>
</sst>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u/>
      <sz val="14"/>
      <color indexed="8"/>
      <name val="Arial"/>
      <family val="2"/>
      <charset val="238"/>
    </font>
    <font>
      <sz val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0" borderId="2" xfId="0" applyFont="1" applyBorder="1" applyAlignment="1" applyProtection="1">
      <alignment wrapText="1"/>
      <protection locked="0"/>
    </xf>
    <xf numFmtId="3" fontId="1" fillId="0" borderId="2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3" fontId="2" fillId="2" borderId="1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3" fontId="2" fillId="2" borderId="2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3" fontId="2" fillId="3" borderId="1" xfId="0" applyNumberFormat="1" applyFont="1" applyFill="1" applyBorder="1" applyProtection="1">
      <protection hidden="1"/>
    </xf>
    <xf numFmtId="4" fontId="2" fillId="3" borderId="1" xfId="0" applyNumberFormat="1" applyFont="1" applyFill="1" applyBorder="1" applyProtection="1">
      <protection hidden="1"/>
    </xf>
    <xf numFmtId="3" fontId="2" fillId="3" borderId="1" xfId="0" applyNumberFormat="1" applyFont="1" applyFill="1" applyBorder="1" applyProtection="1">
      <protection locked="0" hidden="1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zoomScaleNormal="100" workbookViewId="0">
      <pane xSplit="1" topLeftCell="B1" activePane="topRight" state="frozen"/>
      <selection pane="topRight" activeCell="Q8" sqref="Q8"/>
    </sheetView>
  </sheetViews>
  <sheetFormatPr defaultRowHeight="15" x14ac:dyDescent="0.25"/>
  <cols>
    <col min="1" max="1" width="17.42578125" style="8" customWidth="1"/>
    <col min="2" max="2" width="15.85546875" style="8" bestFit="1" customWidth="1"/>
    <col min="3" max="3" width="13" style="8" customWidth="1"/>
    <col min="4" max="6" width="12.7109375" style="8" customWidth="1"/>
    <col min="7" max="7" width="12.85546875" style="8" customWidth="1"/>
    <col min="8" max="8" width="13.5703125" style="8" customWidth="1"/>
    <col min="9" max="11" width="12.7109375" style="8" customWidth="1"/>
    <col min="12" max="13" width="14.140625" style="8" customWidth="1"/>
    <col min="14" max="16" width="12.7109375" style="8" customWidth="1"/>
    <col min="17" max="17" width="13.85546875" style="8" customWidth="1"/>
    <col min="18" max="18" width="13.42578125" style="8" customWidth="1"/>
    <col min="19" max="19" width="14.5703125" style="8" customWidth="1"/>
    <col min="20" max="21" width="13.140625" style="8" customWidth="1"/>
    <col min="22" max="16384" width="9.140625" style="8"/>
  </cols>
  <sheetData>
    <row r="1" spans="1:21" s="1" customFormat="1" ht="14.25" x14ac:dyDescent="0.2"/>
    <row r="2" spans="1:21" s="1" customFormat="1" ht="18" x14ac:dyDescent="0.2">
      <c r="A2" s="21" t="s">
        <v>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s="1" customFormat="1" thickBot="1" x14ac:dyDescent="0.25"/>
    <row r="4" spans="1:21" s="1" customFormat="1" x14ac:dyDescent="0.25">
      <c r="A4" s="19"/>
      <c r="B4" s="20"/>
      <c r="C4" s="16" t="s">
        <v>12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</row>
    <row r="5" spans="1:21" s="1" customFormat="1" ht="29.25" customHeight="1" x14ac:dyDescent="0.2">
      <c r="A5" s="2" t="s">
        <v>7</v>
      </c>
      <c r="B5" s="2" t="s">
        <v>10</v>
      </c>
      <c r="C5" s="2" t="s">
        <v>11</v>
      </c>
      <c r="D5" s="2" t="s">
        <v>18</v>
      </c>
      <c r="E5" s="2" t="s">
        <v>19</v>
      </c>
      <c r="F5" s="2" t="s">
        <v>20</v>
      </c>
      <c r="G5" s="2" t="s">
        <v>16</v>
      </c>
      <c r="H5" s="2" t="s">
        <v>17</v>
      </c>
      <c r="I5" s="2" t="s">
        <v>21</v>
      </c>
      <c r="J5" s="2" t="s">
        <v>22</v>
      </c>
      <c r="K5" s="2" t="s">
        <v>23</v>
      </c>
      <c r="L5" s="2" t="s">
        <v>27</v>
      </c>
      <c r="M5" s="2" t="s">
        <v>28</v>
      </c>
      <c r="N5" s="2" t="s">
        <v>24</v>
      </c>
      <c r="O5" s="2" t="s">
        <v>25</v>
      </c>
      <c r="P5" s="2" t="s">
        <v>26</v>
      </c>
      <c r="Q5" s="2" t="s">
        <v>29</v>
      </c>
      <c r="R5" s="2" t="s">
        <v>30</v>
      </c>
      <c r="S5" s="2" t="s">
        <v>13</v>
      </c>
      <c r="T5" s="2" t="s">
        <v>14</v>
      </c>
      <c r="U5" s="2" t="s">
        <v>15</v>
      </c>
    </row>
    <row r="6" spans="1:21" s="1" customFormat="1" ht="14.25" x14ac:dyDescent="0.2">
      <c r="A6" s="2" t="s">
        <v>3</v>
      </c>
      <c r="B6" s="3">
        <v>62770000</v>
      </c>
      <c r="C6" s="3">
        <v>12454898</v>
      </c>
      <c r="D6" s="3">
        <v>3508487</v>
      </c>
      <c r="E6" s="3">
        <v>2293946</v>
      </c>
      <c r="F6" s="3">
        <v>2552366</v>
      </c>
      <c r="G6" s="9">
        <f t="shared" ref="G6:G16" si="0">IF(F6="","",SUM(C6:F6))</f>
        <v>20809697</v>
      </c>
      <c r="H6" s="10">
        <f>IF(G6="","",(G6/$B6)*100)</f>
        <v>33.152297275768674</v>
      </c>
      <c r="I6" s="3">
        <v>2170713</v>
      </c>
      <c r="J6" s="3">
        <v>6212891</v>
      </c>
      <c r="K6" s="3">
        <v>24386932</v>
      </c>
      <c r="L6" s="9">
        <f t="shared" ref="L6:L16" si="1">IF(K6="","",SUM(C6:F6)+SUM(I6:K6))</f>
        <v>53580233</v>
      </c>
      <c r="M6" s="10">
        <f>IF(L6="","",(L6/$B6)*100)</f>
        <v>85.359619244862188</v>
      </c>
      <c r="N6" s="3">
        <v>2940942</v>
      </c>
      <c r="O6" s="3">
        <v>4191934</v>
      </c>
      <c r="P6" s="3">
        <v>4302630</v>
      </c>
      <c r="Q6" s="9">
        <f t="shared" ref="Q6:Q16" si="2">IF(P6="","",SUM(C6:F6)+SUM(I6:K6)+SUM(N6:P6))</f>
        <v>65015739</v>
      </c>
      <c r="R6" s="10">
        <f>IF(Q6="","",(Q6/$B6)*100)</f>
        <v>103.5777266209973</v>
      </c>
      <c r="S6" s="4"/>
      <c r="T6" s="9" t="str">
        <f t="shared" ref="T6:T16" si="3">IF(S6="","",(S6+Q6))</f>
        <v/>
      </c>
      <c r="U6" s="10" t="str">
        <f>IF(T6="","",(T6/$B6)*100)</f>
        <v/>
      </c>
    </row>
    <row r="7" spans="1:21" s="1" customFormat="1" ht="14.25" x14ac:dyDescent="0.2">
      <c r="A7" s="2" t="s">
        <v>8</v>
      </c>
      <c r="B7" s="13"/>
      <c r="C7" s="3">
        <v>99</v>
      </c>
      <c r="D7" s="3">
        <v>76</v>
      </c>
      <c r="E7" s="3">
        <v>65</v>
      </c>
      <c r="F7" s="3">
        <v>67</v>
      </c>
      <c r="G7" s="9">
        <f t="shared" si="0"/>
        <v>307</v>
      </c>
      <c r="H7" s="14"/>
      <c r="I7" s="3">
        <v>90</v>
      </c>
      <c r="J7" s="4">
        <v>7</v>
      </c>
      <c r="K7" s="4">
        <v>50</v>
      </c>
      <c r="L7" s="9">
        <f t="shared" si="1"/>
        <v>454</v>
      </c>
      <c r="M7" s="14"/>
      <c r="N7" s="4">
        <v>47</v>
      </c>
      <c r="O7" s="4">
        <v>26</v>
      </c>
      <c r="P7" s="4">
        <v>21</v>
      </c>
      <c r="Q7" s="9">
        <f t="shared" si="2"/>
        <v>548</v>
      </c>
      <c r="R7" s="14"/>
      <c r="S7" s="4"/>
      <c r="T7" s="9" t="str">
        <f t="shared" si="3"/>
        <v/>
      </c>
      <c r="U7" s="14"/>
    </row>
    <row r="8" spans="1:21" s="1" customFormat="1" ht="14.25" x14ac:dyDescent="0.2">
      <c r="A8" s="2" t="s">
        <v>9</v>
      </c>
      <c r="B8" s="13"/>
      <c r="C8" s="3"/>
      <c r="D8" s="3"/>
      <c r="E8" s="3"/>
      <c r="F8" s="3"/>
      <c r="G8" s="9" t="str">
        <f t="shared" si="0"/>
        <v/>
      </c>
      <c r="H8" s="14"/>
      <c r="I8" s="3">
        <v>4912238</v>
      </c>
      <c r="J8" s="3">
        <v>1895481</v>
      </c>
      <c r="K8" s="4">
        <v>2788875</v>
      </c>
      <c r="L8" s="9">
        <f t="shared" si="1"/>
        <v>9596594</v>
      </c>
      <c r="M8" s="14"/>
      <c r="N8" s="3">
        <v>3872277</v>
      </c>
      <c r="O8" s="3">
        <v>1839404</v>
      </c>
      <c r="P8" s="3">
        <v>995060</v>
      </c>
      <c r="Q8" s="9">
        <f t="shared" si="2"/>
        <v>16303335</v>
      </c>
      <c r="R8" s="14"/>
      <c r="S8" s="4"/>
      <c r="T8" s="9" t="str">
        <f t="shared" si="3"/>
        <v/>
      </c>
      <c r="U8" s="14"/>
    </row>
    <row r="9" spans="1:21" s="1" customFormat="1" ht="14.25" x14ac:dyDescent="0.2">
      <c r="A9" s="2" t="s">
        <v>0</v>
      </c>
      <c r="B9" s="3">
        <v>23966000</v>
      </c>
      <c r="C9" s="3">
        <v>13301527</v>
      </c>
      <c r="D9" s="3">
        <v>2280194</v>
      </c>
      <c r="E9" s="3">
        <v>2141275</v>
      </c>
      <c r="F9" s="3">
        <v>2665014</v>
      </c>
      <c r="G9" s="9">
        <f t="shared" si="0"/>
        <v>20388010</v>
      </c>
      <c r="H9" s="10">
        <f>IF(G9="","",(G9/$B9)*100)</f>
        <v>85.070558290912118</v>
      </c>
      <c r="I9" s="3">
        <v>1654041</v>
      </c>
      <c r="J9" s="3">
        <v>3204627</v>
      </c>
      <c r="K9" s="3">
        <v>10162700</v>
      </c>
      <c r="L9" s="9">
        <f t="shared" si="1"/>
        <v>35409378</v>
      </c>
      <c r="M9" s="10">
        <f>IF(L9="","",(L9/$B9)*100)</f>
        <v>147.74838521238419</v>
      </c>
      <c r="N9" s="3">
        <v>1370789</v>
      </c>
      <c r="O9" s="3">
        <v>1853381</v>
      </c>
      <c r="P9" s="3">
        <v>3403363</v>
      </c>
      <c r="Q9" s="9">
        <f t="shared" si="2"/>
        <v>42036911</v>
      </c>
      <c r="R9" s="10">
        <f>IF(Q9="","",(Q9/$B9)*100)</f>
        <v>175.40228240006678</v>
      </c>
      <c r="S9" s="4"/>
      <c r="T9" s="9" t="str">
        <f t="shared" si="3"/>
        <v/>
      </c>
      <c r="U9" s="10" t="str">
        <f>IF(T9="","",(T9/$B9)*100)</f>
        <v/>
      </c>
    </row>
    <row r="10" spans="1:21" s="1" customFormat="1" ht="14.25" x14ac:dyDescent="0.2">
      <c r="A10" s="2" t="s">
        <v>8</v>
      </c>
      <c r="B10" s="13"/>
      <c r="C10" s="3">
        <v>61</v>
      </c>
      <c r="D10" s="3">
        <v>61</v>
      </c>
      <c r="E10" s="3">
        <v>43</v>
      </c>
      <c r="F10" s="3">
        <v>47</v>
      </c>
      <c r="G10" s="9">
        <f t="shared" si="0"/>
        <v>212</v>
      </c>
      <c r="H10" s="14"/>
      <c r="I10" s="3">
        <v>89</v>
      </c>
      <c r="J10" s="4">
        <v>2</v>
      </c>
      <c r="K10" s="4">
        <v>100</v>
      </c>
      <c r="L10" s="9">
        <f t="shared" si="1"/>
        <v>403</v>
      </c>
      <c r="M10" s="14"/>
      <c r="N10" s="4">
        <v>30</v>
      </c>
      <c r="O10" s="4">
        <v>5</v>
      </c>
      <c r="P10" s="4">
        <v>7</v>
      </c>
      <c r="Q10" s="9">
        <f t="shared" si="2"/>
        <v>445</v>
      </c>
      <c r="R10" s="14"/>
      <c r="S10" s="4"/>
      <c r="T10" s="9" t="str">
        <f t="shared" si="3"/>
        <v/>
      </c>
      <c r="U10" s="14"/>
    </row>
    <row r="11" spans="1:21" s="1" customFormat="1" ht="14.25" x14ac:dyDescent="0.2">
      <c r="A11" s="2" t="s">
        <v>9</v>
      </c>
      <c r="B11" s="13"/>
      <c r="C11" s="3"/>
      <c r="D11" s="3"/>
      <c r="E11" s="3"/>
      <c r="F11" s="3"/>
      <c r="G11" s="9" t="str">
        <f t="shared" si="0"/>
        <v/>
      </c>
      <c r="H11" s="14"/>
      <c r="I11" s="3">
        <v>6506024</v>
      </c>
      <c r="J11" s="3">
        <v>238890</v>
      </c>
      <c r="K11" s="3">
        <v>83231403</v>
      </c>
      <c r="L11" s="9">
        <f t="shared" si="1"/>
        <v>89976317</v>
      </c>
      <c r="M11" s="14"/>
      <c r="N11" s="3">
        <v>3028815</v>
      </c>
      <c r="O11" s="3">
        <v>923600</v>
      </c>
      <c r="P11" s="3">
        <v>545274</v>
      </c>
      <c r="Q11" s="9">
        <f t="shared" si="2"/>
        <v>94474006</v>
      </c>
      <c r="R11" s="14"/>
      <c r="S11" s="4"/>
      <c r="T11" s="9" t="str">
        <f t="shared" si="3"/>
        <v/>
      </c>
      <c r="U11" s="14"/>
    </row>
    <row r="12" spans="1:21" s="1" customFormat="1" ht="28.5" x14ac:dyDescent="0.2">
      <c r="A12" s="2" t="s">
        <v>2</v>
      </c>
      <c r="B12" s="3">
        <v>10000</v>
      </c>
      <c r="C12" s="3">
        <v>12900</v>
      </c>
      <c r="D12" s="3">
        <v>600</v>
      </c>
      <c r="E12" s="3">
        <v>6600</v>
      </c>
      <c r="F12" s="3">
        <v>8700</v>
      </c>
      <c r="G12" s="9">
        <f t="shared" si="0"/>
        <v>28800</v>
      </c>
      <c r="H12" s="10">
        <f>IF(G12="","",(G12/$B12)*100)</f>
        <v>288</v>
      </c>
      <c r="I12" s="3">
        <v>0</v>
      </c>
      <c r="J12" s="4">
        <v>0</v>
      </c>
      <c r="K12" s="3">
        <v>26100</v>
      </c>
      <c r="L12" s="9">
        <f t="shared" si="1"/>
        <v>54900</v>
      </c>
      <c r="M12" s="10">
        <f>IF(L12="","",(L12/$B12)*100)</f>
        <v>549</v>
      </c>
      <c r="N12" s="4">
        <v>0</v>
      </c>
      <c r="O12" s="3">
        <v>25800</v>
      </c>
      <c r="P12" s="4">
        <v>0</v>
      </c>
      <c r="Q12" s="9">
        <f t="shared" si="2"/>
        <v>80700</v>
      </c>
      <c r="R12" s="10">
        <f>IF(Q12="","",(Q12/$B12)*100)</f>
        <v>807</v>
      </c>
      <c r="S12" s="4"/>
      <c r="T12" s="9" t="str">
        <f t="shared" si="3"/>
        <v/>
      </c>
      <c r="U12" s="10" t="str">
        <f>IF(T12="","",(T12/$B12)*100)</f>
        <v/>
      </c>
    </row>
    <row r="13" spans="1:21" s="1" customFormat="1" ht="42.75" x14ac:dyDescent="0.2">
      <c r="A13" s="2" t="s">
        <v>4</v>
      </c>
      <c r="B13" s="3">
        <v>60000</v>
      </c>
      <c r="C13" s="3">
        <v>12000</v>
      </c>
      <c r="D13" s="3">
        <v>0</v>
      </c>
      <c r="E13" s="3">
        <v>6000</v>
      </c>
      <c r="F13" s="3">
        <v>11200</v>
      </c>
      <c r="G13" s="9">
        <f t="shared" si="0"/>
        <v>29200</v>
      </c>
      <c r="H13" s="10">
        <f>IF(G13="","",(G13/$B13)*100)</f>
        <v>48.666666666666671</v>
      </c>
      <c r="I13" s="3">
        <v>6000</v>
      </c>
      <c r="J13" s="3">
        <v>0</v>
      </c>
      <c r="K13" s="3">
        <v>6000</v>
      </c>
      <c r="L13" s="9">
        <f t="shared" si="1"/>
        <v>41200</v>
      </c>
      <c r="M13" s="10">
        <f>IF(L13="","",(L13/$B13)*100)</f>
        <v>68.666666666666671</v>
      </c>
      <c r="N13" s="3">
        <v>0</v>
      </c>
      <c r="O13" s="3">
        <v>6000</v>
      </c>
      <c r="P13" s="3">
        <v>0</v>
      </c>
      <c r="Q13" s="9">
        <f t="shared" si="2"/>
        <v>47200</v>
      </c>
      <c r="R13" s="10">
        <f>IF(Q13="","",(Q13/$B13)*100)</f>
        <v>78.666666666666657</v>
      </c>
      <c r="S13" s="4"/>
      <c r="T13" s="9" t="str">
        <f t="shared" si="3"/>
        <v/>
      </c>
      <c r="U13" s="10" t="str">
        <f>IF(T13="","",(T13/$B13)*100)</f>
        <v/>
      </c>
    </row>
    <row r="14" spans="1:21" s="1" customFormat="1" ht="26.25" customHeight="1" x14ac:dyDescent="0.2">
      <c r="A14" s="2" t="s">
        <v>32</v>
      </c>
      <c r="B14" s="3">
        <v>85000000</v>
      </c>
      <c r="C14" s="3">
        <v>31214456</v>
      </c>
      <c r="D14" s="3">
        <v>599341</v>
      </c>
      <c r="E14" s="3">
        <v>3497043</v>
      </c>
      <c r="F14" s="3">
        <v>5648417</v>
      </c>
      <c r="G14" s="9">
        <f t="shared" si="0"/>
        <v>40959257</v>
      </c>
      <c r="H14" s="10">
        <f>IF(G14="","",(G14/$B14)*100)</f>
        <v>48.187361176470588</v>
      </c>
      <c r="I14" s="3">
        <v>875534</v>
      </c>
      <c r="J14" s="3">
        <v>721226</v>
      </c>
      <c r="K14" s="3">
        <v>34307986</v>
      </c>
      <c r="L14" s="9">
        <f t="shared" si="1"/>
        <v>76864003</v>
      </c>
      <c r="M14" s="10">
        <f>IF(L14="","",(L14/$B14)*100)</f>
        <v>90.428238823529412</v>
      </c>
      <c r="N14" s="3">
        <v>1032774</v>
      </c>
      <c r="O14" s="3">
        <v>560873</v>
      </c>
      <c r="P14" s="3">
        <v>6156026</v>
      </c>
      <c r="Q14" s="9">
        <f t="shared" si="2"/>
        <v>84613676</v>
      </c>
      <c r="R14" s="10">
        <f>IF(Q14="","",(Q14/$B14)*100)</f>
        <v>99.54550117647058</v>
      </c>
      <c r="S14" s="4"/>
      <c r="T14" s="9" t="str">
        <f t="shared" si="3"/>
        <v/>
      </c>
      <c r="U14" s="10" t="str">
        <f>IF(T14="","",(T14/$B14)*100)</f>
        <v/>
      </c>
    </row>
    <row r="15" spans="1:21" s="1" customFormat="1" ht="14.25" x14ac:dyDescent="0.2">
      <c r="A15" s="2" t="s">
        <v>1</v>
      </c>
      <c r="B15" s="3">
        <v>10000000</v>
      </c>
      <c r="C15" s="3">
        <v>4667910</v>
      </c>
      <c r="D15" s="3">
        <v>841140</v>
      </c>
      <c r="E15" s="3">
        <v>199577</v>
      </c>
      <c r="F15" s="3">
        <v>148997</v>
      </c>
      <c r="G15" s="9">
        <f t="shared" si="0"/>
        <v>5857624</v>
      </c>
      <c r="H15" s="10">
        <f>IF(G15="","",(G15/$B15)*100)</f>
        <v>58.576239999999999</v>
      </c>
      <c r="I15" s="3">
        <v>202196</v>
      </c>
      <c r="J15" s="3">
        <v>374520</v>
      </c>
      <c r="K15" s="3">
        <v>3648609</v>
      </c>
      <c r="L15" s="9">
        <f t="shared" si="1"/>
        <v>10082949</v>
      </c>
      <c r="M15" s="10">
        <f>IF(L15="","",(L15/$B15)*100)</f>
        <v>100.82949000000001</v>
      </c>
      <c r="N15" s="3">
        <v>305623</v>
      </c>
      <c r="O15" s="3">
        <v>235044</v>
      </c>
      <c r="P15" s="3">
        <v>223389</v>
      </c>
      <c r="Q15" s="9">
        <f t="shared" si="2"/>
        <v>10847005</v>
      </c>
      <c r="R15" s="10">
        <f>IF(Q15="","",(Q15/$B15)*100)</f>
        <v>108.47005</v>
      </c>
      <c r="S15" s="4"/>
      <c r="T15" s="9" t="str">
        <f t="shared" si="3"/>
        <v/>
      </c>
      <c r="U15" s="10" t="str">
        <f>IF(T15="","",(T15/$B15)*100)</f>
        <v/>
      </c>
    </row>
    <row r="16" spans="1:21" s="1" customFormat="1" ht="14.25" x14ac:dyDescent="0.2">
      <c r="A16" s="2" t="s">
        <v>5</v>
      </c>
      <c r="B16" s="15">
        <v>0</v>
      </c>
      <c r="C16" s="3">
        <v>1252943</v>
      </c>
      <c r="D16" s="3">
        <v>155110</v>
      </c>
      <c r="E16" s="3">
        <v>67129</v>
      </c>
      <c r="F16" s="3">
        <v>117709</v>
      </c>
      <c r="G16" s="9">
        <f t="shared" si="0"/>
        <v>1592891</v>
      </c>
      <c r="H16" s="14"/>
      <c r="I16" s="3">
        <v>59094</v>
      </c>
      <c r="J16" s="3">
        <v>195220</v>
      </c>
      <c r="K16" s="3">
        <v>530978</v>
      </c>
      <c r="L16" s="9">
        <f t="shared" si="1"/>
        <v>2378183</v>
      </c>
      <c r="M16" s="14"/>
      <c r="N16" s="3">
        <v>304843</v>
      </c>
      <c r="O16" s="3">
        <v>110900</v>
      </c>
      <c r="P16" s="3">
        <v>55364</v>
      </c>
      <c r="Q16" s="9">
        <f t="shared" si="2"/>
        <v>2849290</v>
      </c>
      <c r="R16" s="14"/>
      <c r="S16" s="4"/>
      <c r="T16" s="9" t="str">
        <f t="shared" si="3"/>
        <v/>
      </c>
      <c r="U16" s="14"/>
    </row>
    <row r="17" spans="1:21" s="7" customFormat="1" ht="16.5" thickBot="1" x14ac:dyDescent="0.3">
      <c r="A17" s="5" t="s">
        <v>6</v>
      </c>
      <c r="B17" s="6">
        <f>SUM(B6:B16)</f>
        <v>181806000</v>
      </c>
      <c r="C17" s="6">
        <f>SUM(C12:C16)+C9+C6</f>
        <v>62916634</v>
      </c>
      <c r="D17" s="6">
        <f>SUM(D12:D16)+D9+D6</f>
        <v>7384872</v>
      </c>
      <c r="E17" s="6">
        <f>SUM(E12:E16)+E9+E6</f>
        <v>8211570</v>
      </c>
      <c r="F17" s="6">
        <f>SUM(F12:F16)+F9+F6</f>
        <v>11152403</v>
      </c>
      <c r="G17" s="11">
        <f>IF(F17=0,"",SUM(C17:F17))</f>
        <v>89665479</v>
      </c>
      <c r="H17" s="12">
        <f>IF(G17="","",(G17/$B17)*100)</f>
        <v>49.319317844295568</v>
      </c>
      <c r="I17" s="6">
        <f>SUM(I12:I16)+I9+I6</f>
        <v>4967578</v>
      </c>
      <c r="J17" s="6">
        <f>SUM(J12:J16)+J9+J6</f>
        <v>10708484</v>
      </c>
      <c r="K17" s="6">
        <f>SUM(K12:K16)+K9+K6</f>
        <v>73069305</v>
      </c>
      <c r="L17" s="11">
        <f>IF(K17=0,"",SUM(C17:F17)+SUM(I17:K17))</f>
        <v>178410846</v>
      </c>
      <c r="M17" s="12">
        <f>IF(L17="","",(L17/$B17)*100)</f>
        <v>98.13254018019208</v>
      </c>
      <c r="N17" s="6">
        <f>SUM(N12:N16)+N9+N6</f>
        <v>5954971</v>
      </c>
      <c r="O17" s="6">
        <f>SUM(O12:O16)+O9+O6</f>
        <v>6983932</v>
      </c>
      <c r="P17" s="6">
        <f>SUM(P12:P16)+P9+P6</f>
        <v>14140772</v>
      </c>
      <c r="Q17" s="11">
        <f>IF(P17=0,"",SUM(C17:F17)+SUM(I17:K17)+SUM(N17:P17))</f>
        <v>205490521</v>
      </c>
      <c r="R17" s="12">
        <f>IF(Q17="","",(Q17/$B17)*100)</f>
        <v>113.02735938307866</v>
      </c>
      <c r="S17" s="6">
        <f>SUM(S12:S16)+S9+S6</f>
        <v>0</v>
      </c>
      <c r="T17" s="9" t="str">
        <f>IF(S17=0,"",(S17+Q17))</f>
        <v/>
      </c>
      <c r="U17" s="12" t="str">
        <f>IF(T17="","",(T17/$B17)*100)</f>
        <v/>
      </c>
    </row>
  </sheetData>
  <sheetProtection password="CD0E" sheet="1" objects="1" scenarios="1"/>
  <protectedRanges>
    <protectedRange password="C8EF" sqref="G6:H17" name="Tartomány1"/>
    <protectedRange password="C8EF" sqref="L6:M17" name="Tartomány2"/>
    <protectedRange password="C8EF" sqref="U6:U17 Q6:R17" name="Tartomány3"/>
  </protectedRanges>
  <mergeCells count="3">
    <mergeCell ref="C4:U4"/>
    <mergeCell ref="A4:B4"/>
    <mergeCell ref="A2:U2"/>
  </mergeCells>
  <phoneticPr fontId="5" type="noConversion"/>
  <dataValidations xWindow="323" yWindow="431" count="7">
    <dataValidation type="whole" allowBlank="1" showInputMessage="1" showErrorMessage="1" promptTitle="NEM ÍRHATÓ cella" prompt="NEM ÍRHATÓ CELLA_x000a_" sqref="B8 B11">
      <formula1>1</formula1>
      <formula2>3000</formula2>
    </dataValidation>
    <dataValidation type="whole" allowBlank="1" showInputMessage="1" showErrorMessage="1" promptTitle="NEM ÍRHATÓ cella" prompt="_x000a_" sqref="B7 B10">
      <formula1>1</formula1>
      <formula2>3000</formula2>
    </dataValidation>
    <dataValidation type="whole" allowBlank="1" showInputMessage="1" showErrorMessage="1" promptTitle="A CELLA SZÁMOL EZÉRT" prompt="NEM ÍRHATÓ CELLA_x000a_" sqref="H6:H17 G7:G17">
      <formula1>1</formula1>
      <formula2>1000000000</formula2>
    </dataValidation>
    <dataValidation type="whole" allowBlank="1" showInputMessage="1" showErrorMessage="1" promptTitle="A CELLA SZÁMOL" prompt="EZÉRT A CELLÁBA ÍRNI TILOS_x000a_" sqref="L6:M17 Q6:R17">
      <formula1>1000</formula1>
      <formula2>200000000</formula2>
    </dataValidation>
    <dataValidation type="whole" allowBlank="1" showInputMessage="1" showErrorMessage="1" promptTitle="A CELLA SZÁMOL" prompt="EZÉRT A CELLÁBA ÍRNI TILOS_x000a_" sqref="U6:U17 T6:T16">
      <formula1>0</formula1>
      <formula2>200000000</formula2>
    </dataValidation>
    <dataValidation type="whole" allowBlank="1" showInputMessage="1" showErrorMessage="1" promptTitle="A CELLA SZÁMOL" prompt="KÉREM NE ÍRJON BELE_x000a_" sqref="T17">
      <formula1>0</formula1>
      <formula2>400000000</formula2>
    </dataValidation>
    <dataValidation allowBlank="1" showInputMessage="1" showErrorMessage="1" promptTitle="A CELLA SZÁMOL EZÉRT" prompt="NEM ÍRHATÓ CELLA_x000a_" sqref="G6"/>
  </dataValidations>
  <pageMargins left="0.7" right="0.7" top="0.75" bottom="0.75" header="0.3" footer="0.3"/>
  <pageSetup paperSize="8" orientation="landscape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E37" sqref="E37"/>
    </sheetView>
  </sheetViews>
  <sheetFormatPr defaultRowHeight="15" x14ac:dyDescent="0.25"/>
  <sheetData>
    <row r="1" s="8" customFormat="1" x14ac:dyDescent="0.25"/>
    <row r="2" s="8" customFormat="1" x14ac:dyDescent="0.25"/>
    <row r="3" s="8" customFormat="1" x14ac:dyDescent="0.25"/>
    <row r="4" s="8" customFormat="1" x14ac:dyDescent="0.25"/>
    <row r="5" s="8" customFormat="1" x14ac:dyDescent="0.25"/>
    <row r="6" s="8" customFormat="1" x14ac:dyDescent="0.25"/>
    <row r="7" s="8" customFormat="1" x14ac:dyDescent="0.25"/>
    <row r="8" s="8" customFormat="1" x14ac:dyDescent="0.25"/>
  </sheetData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ADÓ Bevételek</vt:lpstr>
      <vt:lpstr>Munka2</vt:lpstr>
      <vt:lpstr>Munka3</vt:lpstr>
    </vt:vector>
  </TitlesOfParts>
  <Company>Volánbusz Zrt.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István</dc:creator>
  <cp:lastModifiedBy>Jegyző</cp:lastModifiedBy>
  <cp:lastPrinted>2015-07-30T08:30:06Z</cp:lastPrinted>
  <dcterms:created xsi:type="dcterms:W3CDTF">2015-04-28T09:15:43Z</dcterms:created>
  <dcterms:modified xsi:type="dcterms:W3CDTF">2016-01-25T14:38:06Z</dcterms:modified>
</cp:coreProperties>
</file>