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4800" windowWidth="19320" windowHeight="8610"/>
  </bookViews>
  <sheets>
    <sheet name="11.sz.m.-3 éve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33" i="1" l="1"/>
  <c r="L33" i="1"/>
  <c r="K11" i="1"/>
  <c r="K12" i="1"/>
  <c r="J22" i="1"/>
  <c r="J21" i="1"/>
  <c r="J16" i="1"/>
  <c r="J10" i="1"/>
  <c r="J9" i="1"/>
  <c r="J8" i="1"/>
  <c r="J7" i="1"/>
  <c r="C16" i="1"/>
  <c r="C9" i="1"/>
  <c r="D8" i="1" l="1"/>
  <c r="E8" i="1" s="1"/>
  <c r="F8" i="1" s="1"/>
  <c r="L11" i="1" l="1"/>
  <c r="K9" i="1" l="1"/>
  <c r="M11" i="1" l="1"/>
  <c r="K13" i="1"/>
  <c r="L13" i="1" s="1"/>
  <c r="M13" i="1" s="1"/>
  <c r="E23" i="1"/>
  <c r="F23" i="1" s="1"/>
  <c r="D9" i="1"/>
  <c r="E9" i="1" s="1"/>
  <c r="F9" i="1" s="1"/>
  <c r="D10" i="1"/>
  <c r="E10" i="1" s="1"/>
  <c r="F10" i="1" s="1"/>
  <c r="D24" i="1"/>
  <c r="D30" i="1" s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7" i="1" s="1"/>
  <c r="M7" i="1" s="1"/>
  <c r="J27" i="1"/>
  <c r="J24" i="1"/>
  <c r="J30" i="1" s="1"/>
  <c r="J17" i="1"/>
  <c r="J32" i="1" s="1"/>
  <c r="J14" i="1"/>
  <c r="C27" i="1"/>
  <c r="C24" i="1"/>
  <c r="C30" i="1" s="1"/>
  <c r="C17" i="1"/>
  <c r="C32" i="1" s="1"/>
  <c r="C14" i="1"/>
  <c r="L17" i="1"/>
  <c r="L27" i="1"/>
  <c r="E27" i="1"/>
  <c r="E32" i="1" s="1"/>
  <c r="D27" i="1"/>
  <c r="E17" i="1"/>
  <c r="D17" i="1"/>
  <c r="D32" i="1" s="1"/>
  <c r="K27" i="1"/>
  <c r="K17" i="1"/>
  <c r="K32" i="1" s="1"/>
  <c r="M27" i="1"/>
  <c r="M17" i="1"/>
  <c r="F27" i="1"/>
  <c r="F17" i="1"/>
  <c r="F32" i="1"/>
  <c r="M32" i="1" l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J31" i="1"/>
  <c r="J19" i="1"/>
  <c r="J33" i="1" s="1"/>
  <c r="C31" i="1"/>
  <c r="C19" i="1"/>
  <c r="C33" i="1" s="1"/>
  <c r="F14" i="1"/>
  <c r="L14" i="1"/>
  <c r="E14" i="1"/>
  <c r="L32" i="1"/>
  <c r="K19" i="1" l="1"/>
  <c r="K33" i="1" s="1"/>
  <c r="K31" i="1"/>
  <c r="D19" i="1"/>
  <c r="D33" i="1" s="1"/>
  <c r="M31" i="1"/>
  <c r="E31" i="1"/>
  <c r="E19" i="1"/>
  <c r="E33" i="1" s="1"/>
  <c r="F19" i="1"/>
  <c r="F33" i="1" s="1"/>
  <c r="F31" i="1"/>
  <c r="L19" i="1"/>
  <c r="L31" i="1"/>
</calcChain>
</file>

<file path=xl/sharedStrings.xml><?xml version="1.0" encoding="utf-8"?>
<sst xmlns="http://schemas.openxmlformats.org/spreadsheetml/2006/main" count="97" uniqueCount="79">
  <si>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</si>
  <si>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</si>
  <si>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</si>
  <si>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</si>
  <si>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</si>
  <si>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</si>
  <si>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</si>
  <si>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</si>
  <si>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</si>
  <si>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</si>
  <si>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</si>
  <si>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</si>
  <si>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</si>
  <si>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</si>
  <si>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</si>
  <si>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</si>
  <si>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</si>
  <si>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</si>
  <si>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</si>
  <si>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</si>
  <si>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</si>
  <si>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</si>
  <si>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</si>
  <si>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</si>
  <si>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</si>
  <si>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</si>
  <si>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</si>
  <si>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</si>
  <si>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</si>
  <si>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</si>
  <si>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</si>
  <si>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</si>
  <si>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</si>
  <si>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</si>
  <si>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</si>
  <si>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</si>
  <si>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</si>
  <si>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</si>
  <si>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</si>
  <si>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</si>
  <si>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</si>
  <si>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</si>
  <si>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</si>
  <si>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</si>
  <si>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</si>
  <si>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</si>
  <si>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</si>
  <si>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</si>
  <si>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</si>
  <si>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</si>
  <si>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</si>
  <si>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</si>
  <si>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</si>
  <si>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</si>
  <si>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</si>
  <si>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</si>
  <si>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</si>
  <si>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</si>
  <si>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</si>
  <si>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</si>
  <si>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</si>
  <si>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</si>
  <si>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</si>
  <si>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</si>
  <si>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</si>
  <si>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</si>
  <si>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</si>
  <si>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</si>
  <si>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</si>
  <si>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</si>
  <si>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</si>
  <si>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</si>
  <si>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</si>
  <si>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2018.</t>
  </si>
  <si>
    <t>Pilisborosjenő Község Önkormányzat 2016. évi költségvetési mérlege</t>
  </si>
  <si>
    <t>2019.</t>
  </si>
  <si>
    <t>Felhalmozási c.fiansz.kiadások( hiteltörl.)</t>
  </si>
  <si>
    <t>11 .sz. melléklet</t>
  </si>
  <si>
    <t>Pilisborosjenő, 2017. április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</si>
</sst>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3" fontId="1" fillId="0" borderId="11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6" xfId="0" applyNumberFormat="1" applyBorder="1"/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2" xfId="0" applyBorder="1"/>
    <xf numFmtId="0" fontId="0" fillId="0" borderId="0" xfId="0" applyBorder="1"/>
    <xf numFmtId="3" fontId="1" fillId="0" borderId="22" xfId="0" applyNumberFormat="1" applyFont="1" applyBorder="1"/>
    <xf numFmtId="3" fontId="1" fillId="0" borderId="9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4" xfId="0" applyBorder="1"/>
    <xf numFmtId="0" fontId="0" fillId="0" borderId="26" xfId="0" applyBorder="1"/>
    <xf numFmtId="3" fontId="1" fillId="0" borderId="1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/>
    <xf numFmtId="3" fontId="0" fillId="0" borderId="34" xfId="0" applyNumberFormat="1" applyBorder="1"/>
    <xf numFmtId="3" fontId="1" fillId="0" borderId="22" xfId="0" applyNumberFormat="1" applyFont="1" applyBorder="1" applyAlignment="1">
      <alignment horizontal="center" vertical="center"/>
    </xf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3" fontId="1" fillId="0" borderId="38" xfId="0" applyNumberFormat="1" applyFont="1" applyBorder="1"/>
    <xf numFmtId="3" fontId="0" fillId="0" borderId="3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0" borderId="29" xfId="0" applyNumberFormat="1" applyFon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30" xfId="0" applyNumberFormat="1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0" borderId="47" xfId="0" applyBorder="1"/>
    <xf numFmtId="0" fontId="0" fillId="0" borderId="49" xfId="0" applyBorder="1"/>
    <xf numFmtId="0" fontId="0" fillId="0" borderId="44" xfId="0" applyBorder="1"/>
    <xf numFmtId="3" fontId="0" fillId="0" borderId="49" xfId="0" applyNumberFormat="1" applyBorder="1"/>
    <xf numFmtId="0" fontId="4" fillId="0" borderId="6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0" fillId="0" borderId="50" xfId="0" applyNumberFormat="1" applyFill="1" applyBorder="1"/>
    <xf numFmtId="3" fontId="0" fillId="0" borderId="51" xfId="0" applyNumberFormat="1" applyFill="1" applyBorder="1"/>
    <xf numFmtId="3" fontId="0" fillId="0" borderId="5" xfId="0" applyNumberFormat="1" applyFill="1" applyBorder="1"/>
    <xf numFmtId="3" fontId="0" fillId="0" borderId="50" xfId="0" applyNumberFormat="1" applyBorder="1"/>
    <xf numFmtId="3" fontId="0" fillId="0" borderId="51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4" zoomScaleNormal="100" workbookViewId="0">
      <selection activeCell="P27" sqref="P27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2" t="s">
        <v>77</v>
      </c>
    </row>
    <row r="2" spans="1:14" ht="18.75" x14ac:dyDescent="0.3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5.75" thickBot="1" x14ac:dyDescent="0.3">
      <c r="M3" s="12" t="s">
        <v>61</v>
      </c>
    </row>
    <row r="4" spans="1:14" ht="15.75" thickBot="1" x14ac:dyDescent="0.3">
      <c r="A4" s="73" t="s">
        <v>2</v>
      </c>
      <c r="B4" s="74"/>
      <c r="C4" s="75"/>
      <c r="D4" s="75"/>
      <c r="E4" s="75"/>
      <c r="F4" s="76"/>
      <c r="G4" s="24"/>
      <c r="H4" s="73" t="s">
        <v>4</v>
      </c>
      <c r="I4" s="74"/>
      <c r="J4" s="75"/>
      <c r="K4" s="75"/>
      <c r="L4" s="75"/>
      <c r="M4" s="76"/>
    </row>
    <row r="5" spans="1:14" ht="15.75" thickBot="1" x14ac:dyDescent="0.3">
      <c r="A5" s="82" t="s">
        <v>3</v>
      </c>
      <c r="B5" s="80" t="s">
        <v>0</v>
      </c>
      <c r="C5" s="44"/>
      <c r="D5" s="78" t="s">
        <v>1</v>
      </c>
      <c r="E5" s="78"/>
      <c r="F5" s="79"/>
      <c r="G5" s="23"/>
      <c r="H5" s="82" t="s">
        <v>3</v>
      </c>
      <c r="I5" s="80" t="s">
        <v>0</v>
      </c>
      <c r="J5" s="44"/>
      <c r="K5" s="78" t="s">
        <v>1</v>
      </c>
      <c r="L5" s="78"/>
      <c r="M5" s="79"/>
    </row>
    <row r="6" spans="1:14" ht="15.75" thickBot="1" x14ac:dyDescent="0.3">
      <c r="A6" s="83"/>
      <c r="B6" s="81"/>
      <c r="C6" s="43" t="s">
        <v>67</v>
      </c>
      <c r="D6" s="47" t="s">
        <v>68</v>
      </c>
      <c r="E6" s="47" t="s">
        <v>73</v>
      </c>
      <c r="F6" s="47" t="s">
        <v>75</v>
      </c>
      <c r="G6" s="30"/>
      <c r="H6" s="83"/>
      <c r="I6" s="81"/>
      <c r="J6" s="43" t="s">
        <v>67</v>
      </c>
      <c r="K6" s="47" t="s">
        <v>68</v>
      </c>
      <c r="L6" s="47" t="s">
        <v>73</v>
      </c>
      <c r="M6" s="47" t="s">
        <v>75</v>
      </c>
    </row>
    <row r="7" spans="1:14" x14ac:dyDescent="0.25">
      <c r="A7" s="9" t="s">
        <v>5</v>
      </c>
      <c r="B7" s="25" t="s">
        <v>64</v>
      </c>
      <c r="C7" s="84">
        <v>189338</v>
      </c>
      <c r="D7" s="59">
        <f>C7*1.05</f>
        <v>198804.9</v>
      </c>
      <c r="E7" s="59">
        <f>D7*1.05</f>
        <v>208745.14499999999</v>
      </c>
      <c r="F7" s="59">
        <f>E7*1.05</f>
        <v>219182.40224999998</v>
      </c>
      <c r="G7" s="13"/>
      <c r="H7" s="18" t="s">
        <v>11</v>
      </c>
      <c r="I7" s="31" t="s">
        <v>15</v>
      </c>
      <c r="J7" s="87">
        <f>50826+66897+7660+46118</f>
        <v>171501</v>
      </c>
      <c r="K7" s="59">
        <f>J7*1.05</f>
        <v>180076.05000000002</v>
      </c>
      <c r="L7" s="59">
        <f>K7*1.05</f>
        <v>189079.85250000004</v>
      </c>
      <c r="M7" s="53">
        <f>L7*1.05</f>
        <v>198533.84512500005</v>
      </c>
    </row>
    <row r="8" spans="1:14" x14ac:dyDescent="0.25">
      <c r="A8" s="2" t="s">
        <v>6</v>
      </c>
      <c r="B8" s="26" t="s">
        <v>7</v>
      </c>
      <c r="C8" s="85">
        <v>336399</v>
      </c>
      <c r="D8" s="60">
        <f>(C8-81000)*1.05+25000</f>
        <v>293168.95</v>
      </c>
      <c r="E8" s="60">
        <f>D8*1.05-1250</f>
        <v>306577.39750000002</v>
      </c>
      <c r="F8" s="60">
        <f>E8*1.05-23250</f>
        <v>298656.26737500005</v>
      </c>
      <c r="G8" s="14"/>
      <c r="H8" s="19" t="s">
        <v>12</v>
      </c>
      <c r="I8" s="32" t="s">
        <v>62</v>
      </c>
      <c r="J8" s="88">
        <f>10232+2031+17540+16497</f>
        <v>46300</v>
      </c>
      <c r="K8" s="60">
        <f t="shared" ref="K8:M12" si="0">J8*1.05</f>
        <v>48615</v>
      </c>
      <c r="L8" s="60">
        <f t="shared" si="0"/>
        <v>51045.75</v>
      </c>
      <c r="M8" s="54">
        <f t="shared" si="0"/>
        <v>53598.037500000006</v>
      </c>
    </row>
    <row r="9" spans="1:14" x14ac:dyDescent="0.25">
      <c r="A9" s="2" t="s">
        <v>8</v>
      </c>
      <c r="B9" s="26" t="s">
        <v>9</v>
      </c>
      <c r="C9" s="85">
        <f>50824+17690+2468+3500</f>
        <v>74482</v>
      </c>
      <c r="D9" s="60">
        <f t="shared" ref="D9:F9" si="1">C9*1.05</f>
        <v>78206.100000000006</v>
      </c>
      <c r="E9" s="60">
        <f t="shared" si="1"/>
        <v>82116.405000000013</v>
      </c>
      <c r="F9" s="60">
        <f t="shared" si="1"/>
        <v>86222.225250000018</v>
      </c>
      <c r="G9" s="14"/>
      <c r="H9" s="19" t="s">
        <v>13</v>
      </c>
      <c r="I9" s="32" t="s">
        <v>16</v>
      </c>
      <c r="J9" s="88">
        <f>22428+24714+123081+7559</f>
        <v>177782</v>
      </c>
      <c r="K9" s="60">
        <f>J9*1.05-4050</f>
        <v>182621.1</v>
      </c>
      <c r="L9" s="60">
        <f t="shared" si="0"/>
        <v>191752.15500000003</v>
      </c>
      <c r="M9" s="54">
        <f t="shared" si="0"/>
        <v>201339.76275000002</v>
      </c>
    </row>
    <row r="10" spans="1:14" x14ac:dyDescent="0.25">
      <c r="A10" s="2" t="s">
        <v>30</v>
      </c>
      <c r="B10" s="26" t="s">
        <v>31</v>
      </c>
      <c r="C10" s="85">
        <v>360</v>
      </c>
      <c r="D10" s="63">
        <f t="shared" ref="D10:F10" si="2">C10*1.05</f>
        <v>378</v>
      </c>
      <c r="E10" s="63">
        <f t="shared" si="2"/>
        <v>396.90000000000003</v>
      </c>
      <c r="F10" s="63">
        <f t="shared" si="2"/>
        <v>416.74500000000006</v>
      </c>
      <c r="G10" s="14"/>
      <c r="H10" s="19" t="s">
        <v>14</v>
      </c>
      <c r="I10" s="32" t="s">
        <v>17</v>
      </c>
      <c r="J10" s="88">
        <f>13120+8150</f>
        <v>21270</v>
      </c>
      <c r="K10" s="60">
        <f t="shared" si="0"/>
        <v>22333.5</v>
      </c>
      <c r="L10" s="60">
        <f t="shared" si="0"/>
        <v>23450.174999999999</v>
      </c>
      <c r="M10" s="54">
        <f t="shared" si="0"/>
        <v>24622.68375</v>
      </c>
    </row>
    <row r="11" spans="1:14" x14ac:dyDescent="0.25">
      <c r="A11" s="2"/>
      <c r="B11" s="26"/>
      <c r="C11" s="65"/>
      <c r="D11" s="65"/>
      <c r="E11" s="60"/>
      <c r="F11" s="60"/>
      <c r="G11" s="14"/>
      <c r="H11" s="19" t="s">
        <v>18</v>
      </c>
      <c r="I11" s="32" t="s">
        <v>19</v>
      </c>
      <c r="J11" s="88">
        <v>200110</v>
      </c>
      <c r="K11" s="60">
        <f>J11*1.05-81000-11365-5838</f>
        <v>111912.5</v>
      </c>
      <c r="L11" s="60">
        <f>K11*1.05+1</f>
        <v>117509.125</v>
      </c>
      <c r="M11" s="54">
        <f>L11*1.05-55000</f>
        <v>68384.581250000003</v>
      </c>
    </row>
    <row r="12" spans="1:14" x14ac:dyDescent="0.25">
      <c r="A12" s="2"/>
      <c r="B12" s="26"/>
      <c r="C12" s="65"/>
      <c r="D12" s="65"/>
      <c r="E12" s="60"/>
      <c r="F12" s="60"/>
      <c r="G12" s="14"/>
      <c r="H12" s="19"/>
      <c r="I12" s="32" t="s">
        <v>20</v>
      </c>
      <c r="J12" s="88">
        <v>71283</v>
      </c>
      <c r="K12" s="60">
        <f>J12*1.05-11364</f>
        <v>63483.150000000009</v>
      </c>
      <c r="L12" s="60">
        <f t="shared" si="0"/>
        <v>66657.30750000001</v>
      </c>
      <c r="M12" s="54">
        <v>23643</v>
      </c>
    </row>
    <row r="13" spans="1:14" ht="15.75" thickBot="1" x14ac:dyDescent="0.3">
      <c r="A13" s="41"/>
      <c r="B13" s="42"/>
      <c r="C13" s="66"/>
      <c r="D13" s="66"/>
      <c r="E13" s="61"/>
      <c r="F13" s="61"/>
      <c r="G13" s="15"/>
      <c r="H13" s="39"/>
      <c r="I13" s="49" t="s">
        <v>21</v>
      </c>
      <c r="J13" s="6">
        <v>104829</v>
      </c>
      <c r="K13" s="61">
        <f>J13*1.05-81000</f>
        <v>29070.450000000012</v>
      </c>
      <c r="L13" s="61">
        <f t="shared" ref="L13:M13" si="3">K13*1.05</f>
        <v>30523.972500000014</v>
      </c>
      <c r="M13" s="40">
        <f t="shared" si="3"/>
        <v>32050.171125000015</v>
      </c>
    </row>
    <row r="14" spans="1:14" ht="15.75" thickBot="1" x14ac:dyDescent="0.3">
      <c r="A14" s="10" t="s">
        <v>56</v>
      </c>
      <c r="B14" s="45" t="s">
        <v>22</v>
      </c>
      <c r="C14" s="37">
        <f>C7+C8+C9+C10</f>
        <v>600579</v>
      </c>
      <c r="D14" s="37">
        <f>D7+D8+D9+D10</f>
        <v>570557.94999999995</v>
      </c>
      <c r="E14" s="37">
        <f>E7+E8+E9+E10</f>
        <v>597835.84750000003</v>
      </c>
      <c r="F14" s="37">
        <f>F7+F8+F9+F10</f>
        <v>604477.63987499999</v>
      </c>
      <c r="G14" s="16"/>
      <c r="H14" s="10" t="s">
        <v>56</v>
      </c>
      <c r="I14" s="34" t="s">
        <v>23</v>
      </c>
      <c r="J14" s="38">
        <f>SUM(J7:J11)</f>
        <v>616963</v>
      </c>
      <c r="K14" s="38">
        <f>SUM(K7:K11)</f>
        <v>545558.15</v>
      </c>
      <c r="L14" s="38">
        <f>SUM(L7:L11)</f>
        <v>572837.05750000011</v>
      </c>
      <c r="M14" s="37">
        <f>SUM(M7:M11)</f>
        <v>546478.91037500009</v>
      </c>
      <c r="N14" s="1"/>
    </row>
    <row r="15" spans="1:14" x14ac:dyDescent="0.25">
      <c r="A15" s="3"/>
      <c r="B15" s="28"/>
      <c r="C15" s="67"/>
      <c r="D15" s="67"/>
      <c r="E15" s="63"/>
      <c r="F15" s="63"/>
      <c r="G15" s="13"/>
      <c r="H15" s="21"/>
      <c r="I15" s="35"/>
      <c r="J15" s="21"/>
      <c r="K15" s="21"/>
      <c r="L15" s="13"/>
      <c r="M15" s="4"/>
    </row>
    <row r="16" spans="1:14" ht="15.75" thickBot="1" x14ac:dyDescent="0.3">
      <c r="A16" s="5" t="s">
        <v>24</v>
      </c>
      <c r="B16" s="27" t="s">
        <v>40</v>
      </c>
      <c r="C16" s="86">
        <f>262205+7059</f>
        <v>269264</v>
      </c>
      <c r="D16" s="68">
        <v>0</v>
      </c>
      <c r="E16" s="62">
        <v>0</v>
      </c>
      <c r="F16" s="62">
        <v>0</v>
      </c>
      <c r="G16" s="15"/>
      <c r="H16" s="20" t="s">
        <v>25</v>
      </c>
      <c r="I16" s="33" t="s">
        <v>41</v>
      </c>
      <c r="J16" s="6">
        <f>255774+7059</f>
        <v>262833</v>
      </c>
      <c r="K16" s="20">
        <v>0</v>
      </c>
      <c r="L16" s="15">
        <v>0</v>
      </c>
      <c r="M16" s="6">
        <v>0</v>
      </c>
    </row>
    <row r="17" spans="1:13" ht="15.75" thickBot="1" x14ac:dyDescent="0.3">
      <c r="A17" s="10" t="s">
        <v>55</v>
      </c>
      <c r="B17" s="45" t="s">
        <v>66</v>
      </c>
      <c r="C17" s="37">
        <f>C16</f>
        <v>269264</v>
      </c>
      <c r="D17" s="37">
        <f>D16</f>
        <v>0</v>
      </c>
      <c r="E17" s="37">
        <f>E16</f>
        <v>0</v>
      </c>
      <c r="F17" s="37">
        <f>F16</f>
        <v>0</v>
      </c>
      <c r="G17" s="16"/>
      <c r="H17" s="10" t="s">
        <v>55</v>
      </c>
      <c r="I17" s="34" t="s">
        <v>42</v>
      </c>
      <c r="J17" s="38">
        <f>J16</f>
        <v>262833</v>
      </c>
      <c r="K17" s="38">
        <f>K16</f>
        <v>0</v>
      </c>
      <c r="L17" s="38">
        <f>L16</f>
        <v>0</v>
      </c>
      <c r="M17" s="11">
        <f>M16</f>
        <v>0</v>
      </c>
    </row>
    <row r="18" spans="1:13" ht="15.75" thickBot="1" x14ac:dyDescent="0.3">
      <c r="A18" s="7"/>
      <c r="B18" s="29"/>
      <c r="C18" s="69"/>
      <c r="D18" s="69"/>
      <c r="E18" s="71"/>
      <c r="F18" s="71"/>
      <c r="G18" s="17"/>
      <c r="H18" s="7"/>
      <c r="I18" s="36"/>
      <c r="J18" s="22"/>
      <c r="K18" s="22"/>
      <c r="L18" s="17"/>
      <c r="M18" s="8"/>
    </row>
    <row r="19" spans="1:13" ht="15.75" thickBot="1" x14ac:dyDescent="0.3">
      <c r="A19" s="10" t="s">
        <v>54</v>
      </c>
      <c r="B19" s="45" t="s">
        <v>32</v>
      </c>
      <c r="C19" s="37">
        <f>C14+C17</f>
        <v>869843</v>
      </c>
      <c r="D19" s="37">
        <f>D14+D17</f>
        <v>570557.94999999995</v>
      </c>
      <c r="E19" s="37">
        <f>E14+E17</f>
        <v>597835.84750000003</v>
      </c>
      <c r="F19" s="37">
        <f>F14+F17</f>
        <v>604477.63987499999</v>
      </c>
      <c r="G19" s="16"/>
      <c r="H19" s="10" t="s">
        <v>54</v>
      </c>
      <c r="I19" s="34" t="s">
        <v>33</v>
      </c>
      <c r="J19" s="38">
        <f>J14+J17</f>
        <v>879796</v>
      </c>
      <c r="K19" s="38">
        <f>K14+K17</f>
        <v>545558.15</v>
      </c>
      <c r="L19" s="38">
        <f>L14+L17</f>
        <v>572837.05750000011</v>
      </c>
      <c r="M19" s="11">
        <f>M14+M17</f>
        <v>546478.91037500009</v>
      </c>
    </row>
    <row r="20" spans="1:13" x14ac:dyDescent="0.25">
      <c r="A20" s="9"/>
      <c r="B20" s="25"/>
      <c r="C20" s="70"/>
      <c r="D20" s="70"/>
      <c r="E20" s="59"/>
      <c r="F20" s="59"/>
      <c r="G20" s="13"/>
      <c r="H20" s="18"/>
      <c r="I20" s="31"/>
      <c r="J20" s="46"/>
      <c r="K20" s="59"/>
      <c r="L20" s="59"/>
      <c r="M20" s="59"/>
    </row>
    <row r="21" spans="1:13" x14ac:dyDescent="0.25">
      <c r="A21" s="2" t="s">
        <v>10</v>
      </c>
      <c r="B21" s="26" t="s">
        <v>63</v>
      </c>
      <c r="C21" s="85">
        <v>157852</v>
      </c>
      <c r="D21" s="60">
        <v>0</v>
      </c>
      <c r="E21" s="60">
        <f t="shared" ref="E21:F21" si="4">D21*1.05</f>
        <v>0</v>
      </c>
      <c r="F21" s="60">
        <f t="shared" si="4"/>
        <v>0</v>
      </c>
      <c r="G21" s="14"/>
      <c r="H21" s="19" t="s">
        <v>34</v>
      </c>
      <c r="I21" s="32" t="s">
        <v>35</v>
      </c>
      <c r="J21" s="88">
        <f>937122+737+197+254</f>
        <v>938310</v>
      </c>
      <c r="K21" s="60">
        <v>20000</v>
      </c>
      <c r="L21" s="60">
        <v>20000</v>
      </c>
      <c r="M21" s="60">
        <v>20000</v>
      </c>
    </row>
    <row r="22" spans="1:13" x14ac:dyDescent="0.25">
      <c r="A22" s="2" t="s">
        <v>26</v>
      </c>
      <c r="B22" s="26" t="s">
        <v>27</v>
      </c>
      <c r="C22" s="85">
        <v>40000</v>
      </c>
      <c r="D22" s="60">
        <v>40000</v>
      </c>
      <c r="E22" s="60">
        <v>40000</v>
      </c>
      <c r="F22" s="60">
        <v>40000</v>
      </c>
      <c r="G22" s="14"/>
      <c r="H22" s="19" t="s">
        <v>36</v>
      </c>
      <c r="I22" s="32" t="s">
        <v>37</v>
      </c>
      <c r="J22" s="88">
        <f>56293+1296</f>
        <v>57589</v>
      </c>
      <c r="K22" s="60">
        <v>20000</v>
      </c>
      <c r="L22" s="60">
        <v>20000</v>
      </c>
      <c r="M22" s="60">
        <v>20000</v>
      </c>
    </row>
    <row r="23" spans="1:13" ht="15.75" thickBot="1" x14ac:dyDescent="0.3">
      <c r="A23" s="2" t="s">
        <v>28</v>
      </c>
      <c r="B23" s="26" t="s">
        <v>29</v>
      </c>
      <c r="C23" s="85">
        <v>12000</v>
      </c>
      <c r="D23" s="60">
        <v>0</v>
      </c>
      <c r="E23" s="60">
        <f>D23*1.05</f>
        <v>0</v>
      </c>
      <c r="F23" s="60">
        <f>E23*1.05</f>
        <v>0</v>
      </c>
      <c r="G23" s="15"/>
      <c r="H23" s="19" t="s">
        <v>38</v>
      </c>
      <c r="I23" s="26" t="s">
        <v>39</v>
      </c>
      <c r="J23" s="88">
        <v>4000</v>
      </c>
      <c r="K23" s="61">
        <v>0</v>
      </c>
      <c r="L23" s="61">
        <v>0</v>
      </c>
      <c r="M23" s="61">
        <v>0</v>
      </c>
    </row>
    <row r="24" spans="1:13" ht="15.75" thickBot="1" x14ac:dyDescent="0.3">
      <c r="A24" s="10" t="s">
        <v>53</v>
      </c>
      <c r="B24" s="45" t="s">
        <v>71</v>
      </c>
      <c r="C24" s="37">
        <f>SUM(C21:C23)</f>
        <v>209852</v>
      </c>
      <c r="D24" s="37">
        <f>SUM(D21:D23)</f>
        <v>40000</v>
      </c>
      <c r="E24" s="37">
        <f>SUM(E21:E23)</f>
        <v>40000</v>
      </c>
      <c r="F24" s="37">
        <f>SUM(F21:F23)</f>
        <v>40000</v>
      </c>
      <c r="G24" s="16"/>
      <c r="H24" s="10" t="s">
        <v>53</v>
      </c>
      <c r="I24" s="34" t="s">
        <v>69</v>
      </c>
      <c r="J24" s="38">
        <f>SUM(J21:J23)</f>
        <v>999899</v>
      </c>
      <c r="K24" s="38">
        <f>SUM(K21:K23)</f>
        <v>40000</v>
      </c>
      <c r="L24" s="38">
        <f>SUM(L21:L23)</f>
        <v>40000</v>
      </c>
      <c r="M24" s="11">
        <f>SUM(M21:M23)</f>
        <v>40000</v>
      </c>
    </row>
    <row r="25" spans="1:13" x14ac:dyDescent="0.25">
      <c r="A25" s="3"/>
      <c r="B25" s="28"/>
      <c r="C25" s="67"/>
      <c r="D25" s="67"/>
      <c r="E25" s="63"/>
      <c r="F25" s="63"/>
      <c r="G25" s="13"/>
      <c r="H25" s="21"/>
      <c r="I25" s="35"/>
      <c r="J25" s="48"/>
      <c r="K25" s="59"/>
      <c r="L25" s="59"/>
      <c r="M25" s="55"/>
    </row>
    <row r="26" spans="1:13" ht="15.75" thickBot="1" x14ac:dyDescent="0.3">
      <c r="A26" s="5" t="s">
        <v>24</v>
      </c>
      <c r="B26" s="27" t="s">
        <v>65</v>
      </c>
      <c r="C26" s="62">
        <v>800000</v>
      </c>
      <c r="D26" s="68">
        <v>0</v>
      </c>
      <c r="E26" s="62">
        <v>0</v>
      </c>
      <c r="F26" s="62">
        <v>0</v>
      </c>
      <c r="G26" s="15"/>
      <c r="H26" s="20" t="s">
        <v>25</v>
      </c>
      <c r="I26" s="33" t="s">
        <v>76</v>
      </c>
      <c r="J26" s="50">
        <v>0</v>
      </c>
      <c r="K26" s="62">
        <v>25000</v>
      </c>
      <c r="L26" s="62">
        <v>25000</v>
      </c>
      <c r="M26" s="56">
        <v>58000</v>
      </c>
    </row>
    <row r="27" spans="1:13" ht="15.75" thickBot="1" x14ac:dyDescent="0.3">
      <c r="A27" s="10" t="s">
        <v>52</v>
      </c>
      <c r="B27" s="45" t="s">
        <v>70</v>
      </c>
      <c r="C27" s="37">
        <f>C26</f>
        <v>800000</v>
      </c>
      <c r="D27" s="37">
        <f>D26</f>
        <v>0</v>
      </c>
      <c r="E27" s="37">
        <f>E26</f>
        <v>0</v>
      </c>
      <c r="F27" s="37">
        <f>F26</f>
        <v>0</v>
      </c>
      <c r="G27" s="16"/>
      <c r="H27" s="10" t="s">
        <v>52</v>
      </c>
      <c r="I27" s="34" t="s">
        <v>43</v>
      </c>
      <c r="J27" s="51">
        <f>J26</f>
        <v>0</v>
      </c>
      <c r="K27" s="37">
        <f>K26</f>
        <v>25000</v>
      </c>
      <c r="L27" s="37">
        <f>L26</f>
        <v>25000</v>
      </c>
      <c r="M27" s="57">
        <f>M26</f>
        <v>58000</v>
      </c>
    </row>
    <row r="28" spans="1:13" x14ac:dyDescent="0.25">
      <c r="A28" s="3"/>
      <c r="B28" s="28" t="s">
        <v>44</v>
      </c>
      <c r="C28" s="67">
        <v>0</v>
      </c>
      <c r="D28" s="67">
        <v>0</v>
      </c>
      <c r="E28" s="63">
        <v>0</v>
      </c>
      <c r="F28" s="63">
        <v>0</v>
      </c>
      <c r="G28" s="13"/>
      <c r="H28" s="21"/>
      <c r="I28" s="35"/>
      <c r="J28" s="48"/>
      <c r="K28" s="63"/>
      <c r="L28" s="63"/>
      <c r="M28" s="55">
        <v>0</v>
      </c>
    </row>
    <row r="29" spans="1:13" ht="15.75" thickBot="1" x14ac:dyDescent="0.3">
      <c r="A29" s="7"/>
      <c r="B29" s="29"/>
      <c r="C29" s="69"/>
      <c r="D29" s="69"/>
      <c r="E29" s="71"/>
      <c r="F29" s="71"/>
      <c r="G29" s="17"/>
      <c r="H29" s="22"/>
      <c r="I29" s="36"/>
      <c r="J29" s="52">
        <v>0</v>
      </c>
      <c r="K29" s="64">
        <v>0</v>
      </c>
      <c r="L29" s="64">
        <v>0</v>
      </c>
      <c r="M29" s="58">
        <v>0</v>
      </c>
    </row>
    <row r="30" spans="1:13" ht="15.75" thickBot="1" x14ac:dyDescent="0.3">
      <c r="A30" s="10" t="s">
        <v>51</v>
      </c>
      <c r="B30" s="45" t="s">
        <v>72</v>
      </c>
      <c r="C30" s="37">
        <f>C24+C27</f>
        <v>1009852</v>
      </c>
      <c r="D30" s="37">
        <f>D24+D27</f>
        <v>40000</v>
      </c>
      <c r="E30" s="37">
        <f>E24+E27</f>
        <v>40000</v>
      </c>
      <c r="F30" s="37">
        <f>F24+F27</f>
        <v>40000</v>
      </c>
      <c r="G30" s="16"/>
      <c r="H30" s="10" t="s">
        <v>51</v>
      </c>
      <c r="I30" s="34" t="s">
        <v>45</v>
      </c>
      <c r="J30" s="38">
        <f>J24+J27</f>
        <v>999899</v>
      </c>
      <c r="K30" s="38">
        <f>K24+K27</f>
        <v>65000</v>
      </c>
      <c r="L30" s="38">
        <f>L24+L27</f>
        <v>65000</v>
      </c>
      <c r="M30" s="11">
        <f>M24+M27</f>
        <v>98000</v>
      </c>
    </row>
    <row r="31" spans="1:13" ht="15.75" thickBot="1" x14ac:dyDescent="0.3">
      <c r="A31" s="10" t="s">
        <v>50</v>
      </c>
      <c r="B31" s="45" t="s">
        <v>46</v>
      </c>
      <c r="C31" s="37">
        <f>C14+C24</f>
        <v>810431</v>
      </c>
      <c r="D31" s="37">
        <f>D14+D24</f>
        <v>610557.94999999995</v>
      </c>
      <c r="E31" s="37">
        <f>E14+E24</f>
        <v>637835.84750000003</v>
      </c>
      <c r="F31" s="37">
        <f>F14+F24</f>
        <v>644477.63987499999</v>
      </c>
      <c r="G31" s="16"/>
      <c r="H31" s="10" t="s">
        <v>50</v>
      </c>
      <c r="I31" s="34" t="s">
        <v>58</v>
      </c>
      <c r="J31" s="38">
        <f>J14+J24</f>
        <v>1616862</v>
      </c>
      <c r="K31" s="38">
        <f>K14+K24</f>
        <v>585558.15</v>
      </c>
      <c r="L31" s="38">
        <f>L14+L24</f>
        <v>612837.05750000011</v>
      </c>
      <c r="M31" s="11">
        <f>M14+M24</f>
        <v>586478.91037500009</v>
      </c>
    </row>
    <row r="32" spans="1:13" ht="15.75" thickBot="1" x14ac:dyDescent="0.3">
      <c r="A32" s="10" t="s">
        <v>49</v>
      </c>
      <c r="B32" s="45" t="s">
        <v>47</v>
      </c>
      <c r="C32" s="37">
        <f>C17+C27</f>
        <v>1069264</v>
      </c>
      <c r="D32" s="37">
        <f>D17+D27</f>
        <v>0</v>
      </c>
      <c r="E32" s="37">
        <f>E17+E27</f>
        <v>0</v>
      </c>
      <c r="F32" s="37">
        <f>F17+F27</f>
        <v>0</v>
      </c>
      <c r="G32" s="16"/>
      <c r="H32" s="10" t="s">
        <v>49</v>
      </c>
      <c r="I32" s="34" t="s">
        <v>59</v>
      </c>
      <c r="J32" s="38">
        <f>J17+J27</f>
        <v>262833</v>
      </c>
      <c r="K32" s="38">
        <f>K17+K27</f>
        <v>25000</v>
      </c>
      <c r="L32" s="38">
        <f>L17+L27</f>
        <v>25000</v>
      </c>
      <c r="M32" s="11">
        <f>M17+M27</f>
        <v>58000</v>
      </c>
    </row>
    <row r="33" spans="1:13" ht="15.75" thickBot="1" x14ac:dyDescent="0.3">
      <c r="A33" s="10" t="s">
        <v>48</v>
      </c>
      <c r="B33" s="45" t="s">
        <v>57</v>
      </c>
      <c r="C33" s="37">
        <f>C19+C30</f>
        <v>1879695</v>
      </c>
      <c r="D33" s="37">
        <f>D19+D30</f>
        <v>610557.94999999995</v>
      </c>
      <c r="E33" s="37">
        <f>E19+E30</f>
        <v>637835.84750000003</v>
      </c>
      <c r="F33" s="37">
        <f>F19+F30</f>
        <v>644477.63987499999</v>
      </c>
      <c r="G33" s="16"/>
      <c r="H33" s="10" t="s">
        <v>48</v>
      </c>
      <c r="I33" s="34" t="s">
        <v>60</v>
      </c>
      <c r="J33" s="38">
        <f>J19+J30</f>
        <v>1879695</v>
      </c>
      <c r="K33" s="38">
        <f>K19+K30</f>
        <v>610558.15</v>
      </c>
      <c r="L33" s="38">
        <f>L19+L30-1</f>
        <v>637836.05750000011</v>
      </c>
      <c r="M33" s="11">
        <f>M19+M30-1</f>
        <v>644477.91037500009</v>
      </c>
    </row>
    <row r="34" spans="1:13" x14ac:dyDescent="0.25">
      <c r="A34" s="72" t="s">
        <v>78</v>
      </c>
    </row>
  </sheetData>
  <mergeCells count="9">
    <mergeCell ref="A4:F4"/>
    <mergeCell ref="H4:M4"/>
    <mergeCell ref="A2:M2"/>
    <mergeCell ref="D5:F5"/>
    <mergeCell ref="B5:B6"/>
    <mergeCell ref="K5:M5"/>
    <mergeCell ref="H5:H6"/>
    <mergeCell ref="I5:I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11.sz.m.-3 éves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2014-02-23T15:30:10Z</cp:lastPrinted>
  <dcterms:created xsi:type="dcterms:W3CDTF">2014-02-09T07:06:29Z</dcterms:created>
  <dcterms:modified xsi:type="dcterms:W3CDTF">2017-04-23T19:10:26Z</dcterms:modified>
</cp:coreProperties>
</file>