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19320" windowHeight="8190" activeTab="0"/>
  </bookViews>
  <sheets>
    <sheet name="likv" sheetId="1" r:id="rId1"/>
  </sheets>
  <definedNames>
    <definedName name="_xlnm.Print_Area" localSheetId="0">'likv'!$A$1:$O$31</definedName>
  </definedNames>
  <calcPr fullCalcOnLoad="1"/>
</workbook>
</file>

<file path=xl/sharedStrings.xml><?xml version="1.0" encoding="utf-8"?>
<sst xmlns="http://schemas.openxmlformats.org/spreadsheetml/2006/main" count="70" uniqueCount="70">
  <si>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</si>
  <si>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</si>
  <si>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</si>
  <si>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</si>
  <si>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</si>
  <si>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</si>
  <si>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</si>
  <si>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</si>
  <si>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</si>
  <si>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</si>
  <si>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</si>
  <si>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</si>
  <si>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</si>
  <si>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</si>
  <si>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</si>
  <si>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</si>
  <si>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</si>
  <si>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</si>
  <si>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</si>
  <si>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</si>
  <si>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</si>
  <si>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</si>
  <si>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</si>
  <si>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</si>
  <si>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</si>
  <si>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</si>
  <si>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</si>
  <si>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</si>
  <si>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</si>
  <si>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</si>
  <si>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</si>
  <si>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</si>
  <si>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</si>
  <si>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</si>
  <si>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</si>
  <si>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</si>
  <si>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</si>
  <si>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</si>
  <si>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</si>
  <si>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</si>
  <si>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</si>
  <si>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</si>
  <si>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</si>
  <si>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</si>
  <si>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</si>
  <si>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</si>
  <si>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</si>
  <si>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</si>
  <si>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</si>
  <si>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</si>
  <si>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</si>
  <si>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</si>
  <si>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</si>
  <si>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</si>
  <si>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</si>
  <si>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</si>
  <si>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</si>
  <si>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</si>
  <si>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</si>
  <si>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</si>
  <si>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</si>
  <si>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</si>
  <si>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</si>
  <si>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</si>
  <si>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</si>
  <si>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</si>
  <si>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Hitelműveletek bevétele</t>
  </si>
  <si>
    <t>Pilisborosjenő község 2017. évre tervezett  bevételi és kiadási előirányzatainak felhasználási ütemterve</t>
  </si>
  <si>
    <t>8. sz. melléklet</t>
  </si>
  <si>
    <t>Pilisborosjenő, 2017. június 29.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</si>
</sst>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1" xfId="56" applyFont="1" applyFill="1" applyBorder="1" applyAlignment="1" applyProtection="1">
      <alignment horizontal="center" vertical="center"/>
      <protection/>
    </xf>
    <xf numFmtId="0" fontId="20" fillId="0" borderId="12" xfId="56" applyFont="1" applyFill="1" applyBorder="1" applyAlignment="1" applyProtection="1">
      <alignment horizontal="center" vertical="center"/>
      <protection/>
    </xf>
    <xf numFmtId="0" fontId="22" fillId="0" borderId="13" xfId="56" applyFont="1" applyFill="1" applyBorder="1" applyAlignment="1" applyProtection="1">
      <alignment horizontal="left" vertical="center" indent="1"/>
      <protection/>
    </xf>
    <xf numFmtId="0" fontId="22" fillId="0" borderId="14" xfId="56" applyFont="1" applyFill="1" applyBorder="1" applyAlignment="1" applyProtection="1">
      <alignment horizontal="left" vertical="center" indent="1"/>
      <protection/>
    </xf>
    <xf numFmtId="0" fontId="22" fillId="0" borderId="15" xfId="56" applyFont="1" applyFill="1" applyBorder="1" applyAlignment="1" applyProtection="1">
      <alignment horizontal="left" vertical="center" indent="1"/>
      <protection/>
    </xf>
    <xf numFmtId="166" fontId="22" fillId="0" borderId="15" xfId="56" applyNumberFormat="1" applyFont="1" applyFill="1" applyBorder="1" applyAlignment="1" applyProtection="1">
      <alignment vertical="center"/>
      <protection locked="0"/>
    </xf>
    <xf numFmtId="166" fontId="22" fillId="0" borderId="16" xfId="56" applyNumberFormat="1" applyFont="1" applyFill="1" applyBorder="1" applyAlignment="1" applyProtection="1">
      <alignment vertical="center"/>
      <protection/>
    </xf>
    <xf numFmtId="0" fontId="22" fillId="0" borderId="17" xfId="56" applyFont="1" applyFill="1" applyBorder="1" applyAlignment="1" applyProtection="1">
      <alignment horizontal="left" vertical="center" indent="1"/>
      <protection/>
    </xf>
    <xf numFmtId="0" fontId="22" fillId="0" borderId="18" xfId="56" applyFont="1" applyFill="1" applyBorder="1" applyAlignment="1" applyProtection="1">
      <alignment horizontal="left" vertical="center" indent="1"/>
      <protection locked="0"/>
    </xf>
    <xf numFmtId="166" fontId="22" fillId="0" borderId="18" xfId="56" applyNumberFormat="1" applyFont="1" applyFill="1" applyBorder="1" applyAlignment="1" applyProtection="1">
      <alignment vertical="center"/>
      <protection locked="0"/>
    </xf>
    <xf numFmtId="166" fontId="22" fillId="0" borderId="19" xfId="56" applyNumberFormat="1" applyFont="1" applyFill="1" applyBorder="1" applyAlignment="1" applyProtection="1">
      <alignment vertical="center"/>
      <protection/>
    </xf>
    <xf numFmtId="0" fontId="22" fillId="0" borderId="20" xfId="56" applyFont="1" applyFill="1" applyBorder="1" applyAlignment="1" applyProtection="1">
      <alignment horizontal="left" vertical="center" indent="1"/>
      <protection locked="0"/>
    </xf>
    <xf numFmtId="166" fontId="22" fillId="0" borderId="20" xfId="56" applyNumberFormat="1" applyFont="1" applyFill="1" applyBorder="1" applyAlignment="1" applyProtection="1">
      <alignment vertical="center"/>
      <protection locked="0"/>
    </xf>
    <xf numFmtId="166" fontId="22" fillId="0" borderId="21" xfId="56" applyNumberFormat="1" applyFont="1" applyFill="1" applyBorder="1" applyAlignment="1" applyProtection="1">
      <alignment vertical="center"/>
      <protection/>
    </xf>
    <xf numFmtId="0" fontId="22" fillId="0" borderId="22" xfId="56" applyFont="1" applyFill="1" applyBorder="1" applyAlignment="1" applyProtection="1">
      <alignment horizontal="left" vertical="center" indent="1"/>
      <protection locked="0"/>
    </xf>
    <xf numFmtId="166" fontId="22" fillId="0" borderId="22" xfId="56" applyNumberFormat="1" applyFont="1" applyFill="1" applyBorder="1" applyAlignment="1" applyProtection="1">
      <alignment vertical="center"/>
      <protection locked="0"/>
    </xf>
    <xf numFmtId="166" fontId="22" fillId="0" borderId="23" xfId="56" applyNumberFormat="1" applyFont="1" applyFill="1" applyBorder="1" applyAlignment="1" applyProtection="1">
      <alignment vertical="center"/>
      <protection/>
    </xf>
    <xf numFmtId="0" fontId="20" fillId="0" borderId="24" xfId="56" applyFont="1" applyFill="1" applyBorder="1" applyAlignment="1" applyProtection="1">
      <alignment horizontal="left" vertical="center" indent="1"/>
      <protection/>
    </xf>
    <xf numFmtId="166" fontId="24" fillId="0" borderId="24" xfId="56" applyNumberFormat="1" applyFont="1" applyFill="1" applyBorder="1" applyAlignment="1" applyProtection="1">
      <alignment vertical="center"/>
      <protection/>
    </xf>
    <xf numFmtId="166" fontId="24" fillId="0" borderId="25" xfId="56" applyNumberFormat="1" applyFont="1" applyFill="1" applyBorder="1" applyAlignment="1" applyProtection="1">
      <alignment vertical="center"/>
      <protection/>
    </xf>
    <xf numFmtId="0" fontId="22" fillId="0" borderId="26" xfId="56" applyFont="1" applyFill="1" applyBorder="1" applyAlignment="1" applyProtection="1">
      <alignment horizontal="left" vertical="center" indent="1"/>
      <protection/>
    </xf>
    <xf numFmtId="0" fontId="21" fillId="0" borderId="0" xfId="56" applyFill="1" applyAlignment="1" applyProtection="1">
      <alignment vertical="center"/>
      <protection locked="0"/>
    </xf>
    <xf numFmtId="0" fontId="24" fillId="0" borderId="13" xfId="56" applyFont="1" applyFill="1" applyBorder="1" applyAlignment="1" applyProtection="1">
      <alignment horizontal="left" vertical="center" indent="1"/>
      <protection/>
    </xf>
    <xf numFmtId="0" fontId="24" fillId="0" borderId="13" xfId="56" applyFont="1" applyFill="1" applyBorder="1" applyAlignment="1" applyProtection="1">
      <alignment horizontal="center"/>
      <protection/>
    </xf>
    <xf numFmtId="0" fontId="20" fillId="0" borderId="24" xfId="56" applyFont="1" applyFill="1" applyBorder="1" applyAlignment="1" applyProtection="1">
      <alignment horizontal="left" indent="1"/>
      <protection locked="0"/>
    </xf>
    <xf numFmtId="166" fontId="24" fillId="0" borderId="24" xfId="56" applyNumberFormat="1" applyFont="1" applyFill="1" applyBorder="1" applyProtection="1">
      <alignment/>
      <protection/>
    </xf>
    <xf numFmtId="166" fontId="24" fillId="0" borderId="25" xfId="56" applyNumberFormat="1" applyFont="1" applyFill="1" applyBorder="1" applyProtection="1">
      <alignment/>
      <protection/>
    </xf>
    <xf numFmtId="0" fontId="21" fillId="0" borderId="0" xfId="56" applyFill="1" applyProtection="1">
      <alignment/>
      <protection/>
    </xf>
    <xf numFmtId="0" fontId="21" fillId="0" borderId="0" xfId="56" applyFill="1" applyAlignment="1" applyProtection="1">
      <alignment vertical="center"/>
      <protection/>
    </xf>
    <xf numFmtId="166" fontId="21" fillId="0" borderId="0" xfId="56" applyNumberFormat="1" applyFill="1" applyAlignment="1" applyProtection="1">
      <alignment vertical="center"/>
      <protection locked="0"/>
    </xf>
    <xf numFmtId="0" fontId="21" fillId="0" borderId="0" xfId="56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21" fillId="0" borderId="0" xfId="56" applyNumberFormat="1" applyFill="1" applyAlignment="1" applyProtection="1">
      <alignment vertical="center"/>
      <protection/>
    </xf>
    <xf numFmtId="0" fontId="23" fillId="0" borderId="27" xfId="56" applyFont="1" applyFill="1" applyBorder="1" applyAlignment="1" applyProtection="1">
      <alignment horizontal="left" vertical="center" indent="1"/>
      <protection/>
    </xf>
    <xf numFmtId="0" fontId="23" fillId="0" borderId="28" xfId="56" applyFont="1" applyFill="1" applyBorder="1" applyAlignment="1" applyProtection="1">
      <alignment horizontal="left" vertical="center" indent="1"/>
      <protection/>
    </xf>
    <xf numFmtId="0" fontId="23" fillId="0" borderId="29" xfId="56" applyFont="1" applyFill="1" applyBorder="1" applyAlignment="1" applyProtection="1">
      <alignment horizontal="left" vertical="center" indent="1"/>
      <protection/>
    </xf>
    <xf numFmtId="0" fontId="28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49" width="9.125" style="1" customWidth="1"/>
  </cols>
  <sheetData>
    <row r="1" spans="1:15" s="36" customFormat="1" ht="13.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6" customFormat="1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6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  <c r="P6" s="37"/>
    </row>
    <row r="7" spans="1:15" s="25" customFormat="1" ht="13.5" customHeight="1">
      <c r="A7" s="11" t="s">
        <v>20</v>
      </c>
      <c r="B7" s="12" t="s">
        <v>21</v>
      </c>
      <c r="C7" s="13">
        <v>6013</v>
      </c>
      <c r="D7" s="13">
        <v>6013</v>
      </c>
      <c r="E7" s="13">
        <f>150700+6013+10000</f>
        <v>166713</v>
      </c>
      <c r="F7" s="13">
        <v>6013</v>
      </c>
      <c r="G7" s="13">
        <v>6013</v>
      </c>
      <c r="H7" s="13">
        <v>6013</v>
      </c>
      <c r="I7" s="13">
        <v>6013</v>
      </c>
      <c r="J7" s="13">
        <v>6013</v>
      </c>
      <c r="K7" s="13">
        <f>150700+6013+10000</f>
        <v>166713</v>
      </c>
      <c r="L7" s="13">
        <v>6013</v>
      </c>
      <c r="M7" s="13">
        <v>6013</v>
      </c>
      <c r="N7" s="13">
        <f>10000+6012</f>
        <v>16012</v>
      </c>
      <c r="O7" s="14">
        <f t="shared" si="0"/>
        <v>403555</v>
      </c>
    </row>
    <row r="8" spans="1:16" s="25" customFormat="1" ht="13.5" customHeight="1">
      <c r="A8" s="11" t="s">
        <v>22</v>
      </c>
      <c r="B8" s="15" t="s">
        <v>23</v>
      </c>
      <c r="C8" s="16">
        <f>214118/12</f>
        <v>17843.166666666668</v>
      </c>
      <c r="D8" s="16">
        <f aca="true" t="shared" si="1" ref="D8:M8">214118/12</f>
        <v>17843.166666666668</v>
      </c>
      <c r="E8" s="16">
        <f>214118/12+287+406</f>
        <v>18536.166666666668</v>
      </c>
      <c r="F8" s="16">
        <f t="shared" si="1"/>
        <v>17843.166666666668</v>
      </c>
      <c r="G8" s="16">
        <f t="shared" si="1"/>
        <v>17843.166666666668</v>
      </c>
      <c r="H8" s="16">
        <f t="shared" si="1"/>
        <v>17843.166666666668</v>
      </c>
      <c r="I8" s="16">
        <f t="shared" si="1"/>
        <v>17843.166666666668</v>
      </c>
      <c r="J8" s="16">
        <f t="shared" si="1"/>
        <v>17843.166666666668</v>
      </c>
      <c r="K8" s="16">
        <f t="shared" si="1"/>
        <v>17843.166666666668</v>
      </c>
      <c r="L8" s="16">
        <f t="shared" si="1"/>
        <v>17843.166666666668</v>
      </c>
      <c r="M8" s="16">
        <f t="shared" si="1"/>
        <v>17843.166666666668</v>
      </c>
      <c r="N8" s="16">
        <f>214118/12+124</f>
        <v>17967.166666666668</v>
      </c>
      <c r="O8" s="17">
        <f t="shared" si="0"/>
        <v>214934.99999999997</v>
      </c>
      <c r="P8" s="33"/>
    </row>
    <row r="9" spans="1:15" s="25" customFormat="1" ht="13.5" customHeight="1">
      <c r="A9" s="11" t="s">
        <v>24</v>
      </c>
      <c r="B9" s="12" t="s">
        <v>25</v>
      </c>
      <c r="C9" s="13">
        <v>0</v>
      </c>
      <c r="D9" s="13">
        <v>0</v>
      </c>
      <c r="E9" s="13">
        <v>12000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77540</v>
      </c>
      <c r="L9" s="13">
        <v>0</v>
      </c>
      <c r="M9" s="13">
        <v>0</v>
      </c>
      <c r="N9" s="13">
        <v>0</v>
      </c>
      <c r="O9" s="14">
        <f t="shared" si="0"/>
        <v>89540</v>
      </c>
    </row>
    <row r="10" spans="1:15" s="25" customFormat="1" ht="13.5" customHeight="1">
      <c r="A10" s="11" t="s">
        <v>26</v>
      </c>
      <c r="B10" s="12" t="s">
        <v>27</v>
      </c>
      <c r="C10" s="13">
        <v>0</v>
      </c>
      <c r="D10" s="13">
        <v>0</v>
      </c>
      <c r="E10" s="13">
        <v>0</v>
      </c>
      <c r="F10" s="13">
        <v>7000</v>
      </c>
      <c r="G10" s="13"/>
      <c r="H10" s="13"/>
      <c r="I10" s="13"/>
      <c r="J10" s="13">
        <v>400000</v>
      </c>
      <c r="K10" s="13"/>
      <c r="L10" s="13"/>
      <c r="M10" s="13"/>
      <c r="N10" s="13"/>
      <c r="O10" s="14">
        <f t="shared" si="0"/>
        <v>407000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>
        <f>17212-878</f>
        <v>16334</v>
      </c>
      <c r="D12" s="13">
        <f aca="true" t="shared" si="2" ref="D12:M12">17212-878</f>
        <v>16334</v>
      </c>
      <c r="E12" s="13">
        <f>17212-878+591</f>
        <v>16925</v>
      </c>
      <c r="F12" s="13">
        <f t="shared" si="2"/>
        <v>16334</v>
      </c>
      <c r="G12" s="13">
        <f t="shared" si="2"/>
        <v>16334</v>
      </c>
      <c r="H12" s="13">
        <f t="shared" si="2"/>
        <v>16334</v>
      </c>
      <c r="I12" s="13">
        <f t="shared" si="2"/>
        <v>16334</v>
      </c>
      <c r="J12" s="13">
        <f t="shared" si="2"/>
        <v>16334</v>
      </c>
      <c r="K12" s="13">
        <f t="shared" si="2"/>
        <v>16334</v>
      </c>
      <c r="L12" s="13">
        <f t="shared" si="2"/>
        <v>16334</v>
      </c>
      <c r="M12" s="13">
        <f t="shared" si="2"/>
        <v>16334</v>
      </c>
      <c r="N12" s="13">
        <f>17212-878+10</f>
        <v>16344</v>
      </c>
      <c r="O12" s="14">
        <f>SUM(C12:N12)</f>
        <v>196609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</row>
    <row r="14" spans="1:15" s="25" customFormat="1" ht="13.5" customHeight="1">
      <c r="A14" s="11" t="s">
        <v>34</v>
      </c>
      <c r="B14" s="12" t="s">
        <v>66</v>
      </c>
      <c r="C14" s="13"/>
      <c r="D14" s="13"/>
      <c r="E14" s="13"/>
      <c r="F14" s="13"/>
      <c r="G14" s="13"/>
      <c r="H14" s="13">
        <v>0</v>
      </c>
      <c r="I14" s="13"/>
      <c r="J14" s="13"/>
      <c r="K14" s="13">
        <v>800000</v>
      </c>
      <c r="L14" s="13"/>
      <c r="M14" s="13"/>
      <c r="N14" s="13"/>
      <c r="O14" s="14">
        <f t="shared" si="0"/>
        <v>800000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40190.16666666667</v>
      </c>
      <c r="D16" s="22">
        <f aca="true" t="shared" si="3" ref="D16:N16">SUM(D6:D15)</f>
        <v>40190.16666666667</v>
      </c>
      <c r="E16" s="22">
        <f t="shared" si="3"/>
        <v>214174.16666666666</v>
      </c>
      <c r="F16" s="22">
        <f t="shared" si="3"/>
        <v>47190.16666666667</v>
      </c>
      <c r="G16" s="22">
        <f t="shared" si="3"/>
        <v>40190.16666666667</v>
      </c>
      <c r="H16" s="22">
        <f t="shared" si="3"/>
        <v>40190.16666666667</v>
      </c>
      <c r="I16" s="22">
        <f t="shared" si="3"/>
        <v>40190.16666666667</v>
      </c>
      <c r="J16" s="22">
        <f t="shared" si="3"/>
        <v>440190.1666666667</v>
      </c>
      <c r="K16" s="22">
        <f t="shared" si="3"/>
        <v>1078430.1666666665</v>
      </c>
      <c r="L16" s="22">
        <f t="shared" si="3"/>
        <v>40190.16666666667</v>
      </c>
      <c r="M16" s="22">
        <f t="shared" si="3"/>
        <v>40190.16666666667</v>
      </c>
      <c r="N16" s="22">
        <f t="shared" si="3"/>
        <v>50323.16666666667</v>
      </c>
      <c r="O16" s="23">
        <f>SUM(C16:N16)</f>
        <v>2111639</v>
      </c>
    </row>
    <row r="17" spans="1:15" s="32" customFormat="1" ht="15" customHeight="1" thickBot="1">
      <c r="A17" s="6" t="s">
        <v>38</v>
      </c>
      <c r="B17" s="38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s="25" customFormat="1" ht="13.5" customHeight="1">
      <c r="A18" s="24" t="s">
        <v>40</v>
      </c>
      <c r="B18" s="15" t="s">
        <v>41</v>
      </c>
      <c r="C18" s="16">
        <f>14392+274</f>
        <v>14666</v>
      </c>
      <c r="D18" s="16">
        <f aca="true" t="shared" si="4" ref="D18:M18">14392+274</f>
        <v>14666</v>
      </c>
      <c r="E18" s="16">
        <f>14392+274+580</f>
        <v>15246</v>
      </c>
      <c r="F18" s="16">
        <f t="shared" si="4"/>
        <v>14666</v>
      </c>
      <c r="G18" s="16">
        <f t="shared" si="4"/>
        <v>14666</v>
      </c>
      <c r="H18" s="16">
        <f t="shared" si="4"/>
        <v>14666</v>
      </c>
      <c r="I18" s="16">
        <f t="shared" si="4"/>
        <v>14666</v>
      </c>
      <c r="J18" s="16">
        <f t="shared" si="4"/>
        <v>14666</v>
      </c>
      <c r="K18" s="16">
        <f t="shared" si="4"/>
        <v>14666</v>
      </c>
      <c r="L18" s="16">
        <f t="shared" si="4"/>
        <v>14666</v>
      </c>
      <c r="M18" s="16">
        <f t="shared" si="4"/>
        <v>14666</v>
      </c>
      <c r="N18" s="16">
        <f>14392+273</f>
        <v>14665</v>
      </c>
      <c r="O18" s="17">
        <f t="shared" si="0"/>
        <v>176571</v>
      </c>
    </row>
    <row r="19" spans="1:16" s="25" customFormat="1" ht="13.5" customHeight="1">
      <c r="A19" s="11" t="s">
        <v>42</v>
      </c>
      <c r="B19" s="12" t="s">
        <v>43</v>
      </c>
      <c r="C19" s="16">
        <f>3166+102</f>
        <v>3268</v>
      </c>
      <c r="D19" s="16">
        <f aca="true" t="shared" si="5" ref="D19:M19">3166+102</f>
        <v>3268</v>
      </c>
      <c r="E19" s="16">
        <f>3166+102+113</f>
        <v>3381</v>
      </c>
      <c r="F19" s="16">
        <f t="shared" si="5"/>
        <v>3268</v>
      </c>
      <c r="G19" s="16">
        <f t="shared" si="5"/>
        <v>3268</v>
      </c>
      <c r="H19" s="16">
        <f t="shared" si="5"/>
        <v>3268</v>
      </c>
      <c r="I19" s="16">
        <f t="shared" si="5"/>
        <v>3268</v>
      </c>
      <c r="J19" s="16">
        <f t="shared" si="5"/>
        <v>3268</v>
      </c>
      <c r="K19" s="16">
        <f t="shared" si="5"/>
        <v>3268</v>
      </c>
      <c r="L19" s="16">
        <f t="shared" si="5"/>
        <v>3268</v>
      </c>
      <c r="M19" s="16">
        <f t="shared" si="5"/>
        <v>3268</v>
      </c>
      <c r="N19" s="16">
        <f>3166+105</f>
        <v>3271</v>
      </c>
      <c r="O19" s="14">
        <f>SUM(C19:N19)</f>
        <v>39332</v>
      </c>
      <c r="P19" s="33"/>
    </row>
    <row r="20" spans="1:15" s="25" customFormat="1" ht="13.5" customHeight="1">
      <c r="A20" s="11" t="s">
        <v>44</v>
      </c>
      <c r="B20" s="12" t="s">
        <v>45</v>
      </c>
      <c r="C20" s="16">
        <v>12543</v>
      </c>
      <c r="D20" s="16">
        <v>12542</v>
      </c>
      <c r="E20" s="16">
        <f>12543+200</f>
        <v>12743</v>
      </c>
      <c r="F20" s="16">
        <v>12542</v>
      </c>
      <c r="G20" s="16">
        <v>12543</v>
      </c>
      <c r="H20" s="16">
        <f>12542+2500</f>
        <v>15042</v>
      </c>
      <c r="I20" s="16">
        <f>12543+303</f>
        <v>12846</v>
      </c>
      <c r="J20" s="16">
        <f>12542+5200</f>
        <v>17742</v>
      </c>
      <c r="K20" s="16">
        <v>12543</v>
      </c>
      <c r="L20" s="16">
        <v>12542</v>
      </c>
      <c r="M20" s="16">
        <v>12543</v>
      </c>
      <c r="N20" s="16">
        <f>12543+389</f>
        <v>12932</v>
      </c>
      <c r="O20" s="14">
        <f t="shared" si="0"/>
        <v>159103</v>
      </c>
    </row>
    <row r="21" spans="1:15" s="25" customFormat="1" ht="13.5" customHeight="1">
      <c r="A21" s="11" t="s">
        <v>46</v>
      </c>
      <c r="B21" s="12" t="s">
        <v>47</v>
      </c>
      <c r="C21" s="13">
        <v>0</v>
      </c>
      <c r="D21" s="13"/>
      <c r="E21" s="13"/>
      <c r="F21" s="13">
        <v>12000</v>
      </c>
      <c r="G21" s="13">
        <v>64459</v>
      </c>
      <c r="H21" s="13">
        <v>63819</v>
      </c>
      <c r="I21" s="13">
        <f>100000-92101+6500</f>
        <v>14399</v>
      </c>
      <c r="J21" s="13">
        <v>500000</v>
      </c>
      <c r="K21" s="13">
        <v>200000</v>
      </c>
      <c r="L21" s="13">
        <v>243963</v>
      </c>
      <c r="M21" s="13">
        <v>200400</v>
      </c>
      <c r="N21" s="13"/>
      <c r="O21" s="14">
        <f t="shared" si="0"/>
        <v>1299040</v>
      </c>
    </row>
    <row r="22" spans="1:17" s="25" customFormat="1" ht="13.5" customHeight="1">
      <c r="A22" s="11" t="s">
        <v>48</v>
      </c>
      <c r="B22" s="12" t="s">
        <v>65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Q22" s="33"/>
    </row>
    <row r="23" spans="1:15" s="25" customFormat="1" ht="13.5" customHeight="1">
      <c r="A23" s="11" t="s">
        <v>49</v>
      </c>
      <c r="B23" s="12" t="s">
        <v>50</v>
      </c>
      <c r="C23" s="13">
        <v>571</v>
      </c>
      <c r="D23" s="13">
        <v>570</v>
      </c>
      <c r="E23" s="13">
        <v>571</v>
      </c>
      <c r="F23" s="13">
        <f>570+5264</f>
        <v>5834</v>
      </c>
      <c r="G23" s="13">
        <f>570+5264</f>
        <v>5834</v>
      </c>
      <c r="H23" s="13">
        <v>571</v>
      </c>
      <c r="I23" s="13">
        <f>570+5265+100</f>
        <v>5935</v>
      </c>
      <c r="J23" s="13">
        <v>571</v>
      </c>
      <c r="K23" s="13">
        <v>571</v>
      </c>
      <c r="L23" s="13">
        <f>570+1266+4000</f>
        <v>5836</v>
      </c>
      <c r="M23" s="13">
        <v>571</v>
      </c>
      <c r="N23" s="13">
        <v>571</v>
      </c>
      <c r="O23" s="14">
        <f t="shared" si="0"/>
        <v>28006</v>
      </c>
    </row>
    <row r="24" spans="1:15" s="25" customFormat="1" ht="13.5" customHeight="1">
      <c r="A24" s="11" t="s">
        <v>51</v>
      </c>
      <c r="B24" s="12" t="s">
        <v>52</v>
      </c>
      <c r="C24" s="13">
        <f>19835/12+125</f>
        <v>1777.9166666666667</v>
      </c>
      <c r="D24" s="13">
        <f aca="true" t="shared" si="6" ref="D24:N24">19835/12+125</f>
        <v>1777.9166666666667</v>
      </c>
      <c r="E24" s="13">
        <f t="shared" si="6"/>
        <v>1777.9166666666667</v>
      </c>
      <c r="F24" s="13">
        <f t="shared" si="6"/>
        <v>1777.9166666666667</v>
      </c>
      <c r="G24" s="13">
        <f t="shared" si="6"/>
        <v>1777.9166666666667</v>
      </c>
      <c r="H24" s="13">
        <f t="shared" si="6"/>
        <v>1777.9166666666667</v>
      </c>
      <c r="I24" s="13">
        <f t="shared" si="6"/>
        <v>1777.9166666666667</v>
      </c>
      <c r="J24" s="13">
        <f t="shared" si="6"/>
        <v>1777.9166666666667</v>
      </c>
      <c r="K24" s="13">
        <f t="shared" si="6"/>
        <v>1777.9166666666667</v>
      </c>
      <c r="L24" s="13">
        <f t="shared" si="6"/>
        <v>1777.9166666666667</v>
      </c>
      <c r="M24" s="13">
        <f t="shared" si="6"/>
        <v>1777.9166666666667</v>
      </c>
      <c r="N24" s="13">
        <f t="shared" si="6"/>
        <v>1777.9166666666667</v>
      </c>
      <c r="O24" s="14">
        <f t="shared" si="0"/>
        <v>21335</v>
      </c>
    </row>
    <row r="25" spans="1:15" s="25" customFormat="1" ht="13.5" customHeight="1">
      <c r="A25" s="11" t="s">
        <v>53</v>
      </c>
      <c r="B25" s="12" t="s">
        <v>54</v>
      </c>
      <c r="C25" s="13"/>
      <c r="D25" s="13"/>
      <c r="E25" s="13">
        <v>15000</v>
      </c>
      <c r="F25" s="13"/>
      <c r="G25" s="13">
        <v>15000</v>
      </c>
      <c r="H25" s="13"/>
      <c r="I25" s="13">
        <v>38071</v>
      </c>
      <c r="J25" s="13">
        <f>102329/2+12802</f>
        <v>63966.5</v>
      </c>
      <c r="K25" s="13">
        <f>51164+9524-14803</f>
        <v>45885</v>
      </c>
      <c r="L25" s="13">
        <v>13720</v>
      </c>
      <c r="M25" s="13"/>
      <c r="N25" s="13"/>
      <c r="O25" s="14">
        <f t="shared" si="0"/>
        <v>191642.5</v>
      </c>
    </row>
    <row r="26" spans="1:16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  <c r="P26" s="33"/>
    </row>
    <row r="27" spans="1:15" s="25" customFormat="1" ht="13.5" customHeight="1">
      <c r="A27" s="11" t="s">
        <v>57</v>
      </c>
      <c r="B27" s="12" t="s">
        <v>58</v>
      </c>
      <c r="C27" s="13">
        <f aca="true" t="shared" si="7" ref="C27:M27">17212-878</f>
        <v>16334</v>
      </c>
      <c r="D27" s="13">
        <f t="shared" si="7"/>
        <v>16334</v>
      </c>
      <c r="E27" s="13">
        <f t="shared" si="7"/>
        <v>16334</v>
      </c>
      <c r="F27" s="13">
        <f>17212-878+591</f>
        <v>16925</v>
      </c>
      <c r="G27" s="13">
        <f t="shared" si="7"/>
        <v>16334</v>
      </c>
      <c r="H27" s="13">
        <f t="shared" si="7"/>
        <v>16334</v>
      </c>
      <c r="I27" s="13">
        <f t="shared" si="7"/>
        <v>16334</v>
      </c>
      <c r="J27" s="13">
        <f t="shared" si="7"/>
        <v>16334</v>
      </c>
      <c r="K27" s="13">
        <f t="shared" si="7"/>
        <v>16334</v>
      </c>
      <c r="L27" s="13">
        <f t="shared" si="7"/>
        <v>16334</v>
      </c>
      <c r="M27" s="13">
        <f t="shared" si="7"/>
        <v>16334</v>
      </c>
      <c r="N27" s="13">
        <f>17212-878+10</f>
        <v>16344</v>
      </c>
      <c r="O27" s="14">
        <f t="shared" si="0"/>
        <v>196609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8" ref="C29:N29">SUM(C18:C28)</f>
        <v>49159.916666666664</v>
      </c>
      <c r="D29" s="22">
        <f t="shared" si="8"/>
        <v>49157.916666666664</v>
      </c>
      <c r="E29" s="22">
        <f t="shared" si="8"/>
        <v>65052.916666666664</v>
      </c>
      <c r="F29" s="22">
        <f t="shared" si="8"/>
        <v>67012.91666666666</v>
      </c>
      <c r="G29" s="22">
        <f t="shared" si="8"/>
        <v>133881.9166666667</v>
      </c>
      <c r="H29" s="22">
        <f t="shared" si="8"/>
        <v>115477.91666666667</v>
      </c>
      <c r="I29" s="22">
        <f t="shared" si="8"/>
        <v>107296.91666666666</v>
      </c>
      <c r="J29" s="22">
        <f t="shared" si="8"/>
        <v>618325.4166666666</v>
      </c>
      <c r="K29" s="22">
        <f t="shared" si="8"/>
        <v>295044.9166666666</v>
      </c>
      <c r="L29" s="22">
        <f t="shared" si="8"/>
        <v>312106.9166666667</v>
      </c>
      <c r="M29" s="22">
        <f t="shared" si="8"/>
        <v>249559.91666666666</v>
      </c>
      <c r="N29" s="22">
        <f t="shared" si="8"/>
        <v>49560.916666666664</v>
      </c>
      <c r="O29" s="23">
        <f t="shared" si="0"/>
        <v>2111638.5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9" ref="C30:M30">C16-C29</f>
        <v>-8969.749999999993</v>
      </c>
      <c r="D30" s="29">
        <f t="shared" si="9"/>
        <v>-8967.749999999993</v>
      </c>
      <c r="E30" s="29">
        <f t="shared" si="9"/>
        <v>149121.25</v>
      </c>
      <c r="F30" s="29">
        <f t="shared" si="9"/>
        <v>-19822.749999999985</v>
      </c>
      <c r="G30" s="29">
        <f t="shared" si="9"/>
        <v>-93691.75000000001</v>
      </c>
      <c r="H30" s="29">
        <f t="shared" si="9"/>
        <v>-75287.75</v>
      </c>
      <c r="I30" s="29">
        <f t="shared" si="9"/>
        <v>-67106.74999999999</v>
      </c>
      <c r="J30" s="29">
        <f t="shared" si="9"/>
        <v>-178135.24999999994</v>
      </c>
      <c r="K30" s="29">
        <f t="shared" si="9"/>
        <v>783385.2499999999</v>
      </c>
      <c r="L30" s="29">
        <f t="shared" si="9"/>
        <v>-271916.75</v>
      </c>
      <c r="M30" s="29">
        <f t="shared" si="9"/>
        <v>-209369.75</v>
      </c>
      <c r="N30" s="29">
        <f>N16-N29+1</f>
        <v>763.2500000000073</v>
      </c>
      <c r="O30" s="30">
        <f>O16-O29-0.5</f>
        <v>0</v>
      </c>
    </row>
    <row r="31" spans="1:15" ht="15.75">
      <c r="A31" s="1" t="s">
        <v>69</v>
      </c>
      <c r="O31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Csillag.Kata</cp:lastModifiedBy>
  <cp:lastPrinted>2017-03-27T07:53:28Z</cp:lastPrinted>
  <dcterms:created xsi:type="dcterms:W3CDTF">2012-03-07T13:43:46Z</dcterms:created>
  <dcterms:modified xsi:type="dcterms:W3CDTF">2017-06-06T10:38:49Z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