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összesítő" sheetId="1" r:id="rId1"/>
    <sheet name="építész" sheetId="2" r:id="rId2"/>
    <sheet name="nyílászárók" sheetId="3" r:id="rId3"/>
  </sheets>
  <definedNames/>
  <calcPr fullCalcOnLoad="1"/>
</workbook>
</file>

<file path=xl/sharedStrings.xml><?xml version="1.0" encoding="utf-8"?>
<sst xmlns="http://schemas.openxmlformats.org/spreadsheetml/2006/main" count="219" uniqueCount="150">
  <si>
    <t>támogatói pályázat</t>
  </si>
  <si>
    <t>Ssz: pályázat</t>
  </si>
  <si>
    <t>Ssz. Kbt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</si>
  <si>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</si>
  <si>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</si>
  <si>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</si>
  <si>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</si>
  <si>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</si>
  <si>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</si>
  <si>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</si>
  <si>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1.1</t>
  </si>
  <si>
    <t>Külső ablak párkányok bontása</t>
  </si>
  <si>
    <t>fm</t>
  </si>
  <si>
    <t>1.2</t>
  </si>
  <si>
    <t>Ereszek csatornák óvatos bontása</t>
  </si>
  <si>
    <t>1.3</t>
  </si>
  <si>
    <t>Falszegély bádogozás, eresz deszkázat bontás</t>
  </si>
  <si>
    <t>1.5</t>
  </si>
  <si>
    <t>Nádazott mennyezet bontása lépcsőnél</t>
  </si>
  <si>
    <t xml:space="preserve">m2     </t>
  </si>
  <si>
    <t>1.6</t>
  </si>
  <si>
    <t>Épületen belüli állvány készítése lépcsőnél</t>
  </si>
  <si>
    <t>db</t>
  </si>
  <si>
    <t>1.7</t>
  </si>
  <si>
    <t>Homlokzati állvány készítése
szintenkénti pallóterítéssel, korláttal,
lábdeszkával, kétlábas, kétpallós kivitelben,
20,00 m magasságig</t>
  </si>
  <si>
    <t>1.8</t>
  </si>
  <si>
    <t>Járda és kő lábazat bontás régi épületrészen</t>
  </si>
  <si>
    <t>1.9</t>
  </si>
  <si>
    <t>Alaptest kiásása, régi épület hőszigetelése</t>
  </si>
  <si>
    <t>1.10</t>
  </si>
  <si>
    <t>Sérült vakolatrészek leverése</t>
  </si>
  <si>
    <t>Növényzet ritkítása állvány állításhoz</t>
  </si>
  <si>
    <t>1.11</t>
  </si>
  <si>
    <t>Homlokzati felesleges rögzítők, üres mérőhelyek, vak csövek, műanyag előtető, fémkémény visszabontása hőszigetelés előtt</t>
  </si>
  <si>
    <t>1.12</t>
  </si>
  <si>
    <t>Sérült tetőcserepek, hullámpala bontása</t>
  </si>
  <si>
    <t>1.13</t>
  </si>
  <si>
    <t>Tanári szoba padozatának bontása 45cm mélységig</t>
  </si>
  <si>
    <t>1.14</t>
  </si>
  <si>
    <t>Tanári szoba vakolat leverése 1m-ig</t>
  </si>
  <si>
    <t>1.15</t>
  </si>
  <si>
    <t>Salak feltöltés lehordása padlástérből</t>
  </si>
  <si>
    <t>m3</t>
  </si>
  <si>
    <t>1.16</t>
  </si>
  <si>
    <t>Bontott anyagok elszállítása lerakóhelyre</t>
  </si>
  <si>
    <t>1.4</t>
  </si>
  <si>
    <t>Homlokzati nyílászárók,parapetfal bontása</t>
  </si>
  <si>
    <t xml:space="preserve">Bontás </t>
  </si>
  <si>
    <t>Iskola</t>
  </si>
  <si>
    <t>Bontás összesen:</t>
  </si>
  <si>
    <t>2.1</t>
  </si>
  <si>
    <t>2.2</t>
  </si>
  <si>
    <t>2.3</t>
  </si>
  <si>
    <t>2.4</t>
  </si>
  <si>
    <t>Oromdeszkázat cseréje 2cm gyalult, mázolt hajópadlóból</t>
  </si>
  <si>
    <t>2.5</t>
  </si>
  <si>
    <t>m2</t>
  </si>
  <si>
    <t>2.6</t>
  </si>
  <si>
    <t>2.7</t>
  </si>
  <si>
    <t>2.8</t>
  </si>
  <si>
    <t>Deszkaborítás láng és rovarkár ellen védő kezeléssel, 50cm-enként elhelyezett palló vázon rögzítve, hőszigetelés felett</t>
  </si>
  <si>
    <t>2.9</t>
  </si>
  <si>
    <t>Tetőjavítás pala felületen,helyenként cserével a napelemes rögzítések miatt sérült helyeken</t>
  </si>
  <si>
    <t>2.10</t>
  </si>
  <si>
    <t>Szabványos tető áttörések kialakítása a napkollektorok, napelemek, új kémény áttörési pontoknál</t>
  </si>
  <si>
    <t>2.11</t>
  </si>
  <si>
    <t>2.12</t>
  </si>
  <si>
    <t>2.13</t>
  </si>
  <si>
    <t>2.14</t>
  </si>
  <si>
    <t>2.15</t>
  </si>
  <si>
    <t>2.16</t>
  </si>
  <si>
    <t>Dörken v. ezzel egyenértékű függőleges felületszivárgó lemez beépítése alaptest hőszigetelése elé az alaptest alsó síkjáig</t>
  </si>
  <si>
    <t>2.17</t>
  </si>
  <si>
    <t>2.18</t>
  </si>
  <si>
    <t>Fedlap készítése Prefa lemezből mediterrán lábazati fal takarására, 23cm mérettel, vízorr kialakítással, 1,5m hosszban dilatálva</t>
  </si>
  <si>
    <t>2.19</t>
  </si>
  <si>
    <t>2.20</t>
  </si>
  <si>
    <t>2.21</t>
  </si>
  <si>
    <t>Tanári padozatának kialakítása rétegrend szerint, 43cm összvastagságban</t>
  </si>
  <si>
    <t>2.22</t>
  </si>
  <si>
    <t>Tanári falán új, lélegző vakolat kialakítása 1m magasságig, szilikát bázisú, lélegző festéssel</t>
  </si>
  <si>
    <t>2.23</t>
  </si>
  <si>
    <t>Parapetfal felfalazása Porotherm 30 téglából ablakcsere helyén,vakolva, festve</t>
  </si>
  <si>
    <t>2.24</t>
  </si>
  <si>
    <t>Gipszkarton mennyezet készítése 60cm-enként a szaruzat alsó síkjára erősített
10cm magas acélprofil tartóbordákra, 
hőtükrös lég- és párazáró fóliával (toldások ragasztószalaggal)
2rtg. 1.2cm vtg. tűzvédelmi gipszkartonnal 
bandázsolással,  gletteléssel, 2 rtg. diszperziós festéssel lépcsőháznál</t>
  </si>
  <si>
    <t>2.27</t>
  </si>
  <si>
    <t>Beton járda készítése épület körül 0.80m szélességben, 15 cm kavics ágyon 10 cm helyszíni beton, térkő borítással, kifelé lejtésben</t>
  </si>
  <si>
    <t>2.28</t>
  </si>
  <si>
    <t>Lábazati vakolat készítése,Knauff lábazati gyöngykavics vékony vakolat felhordása</t>
  </si>
  <si>
    <t>2.25</t>
  </si>
  <si>
    <t>2.26</t>
  </si>
  <si>
    <t>Hajlatbádog elhelyezése, deszkázatra
50cm kiterített szélességű Prefa lemezből, cseréppel egyező, vörös színben</t>
  </si>
  <si>
    <t>Falszegély bádog elhelyezése, deszkázatra
50 cm kiterített szélességű Prefa alu lemezből, szürke ill. cserépvörös színben</t>
  </si>
  <si>
    <t>Ereszcsatorna és ejtővezeték cseréje, Prefa anyagból, régi ép visszahelyezésével</t>
  </si>
  <si>
    <t>Párazáró fólia elhelyezése zárófödémen, padlástérben 1rtg. polietilén fólia vízszintes padozatra fektetve (nettó felület)</t>
  </si>
  <si>
    <t>Utólagos hőszigetelés elhelyezése padlástérben 20cm összvastagságban 2 réteg 10cm vtg. kőzetgyapot lemez min. testsűrűség: 50kg/m3 vízszintes felületre fektetve</t>
  </si>
  <si>
    <t>Páraáteresztő, vízzáró fólia elhelyezése hőszigetelés takarására 1 rtg. páraáteresztő, vízzáró fólia átfedéseknél, toldásoknál szalaggal leragasztva vízszintes felületre fektetve  (nettó felület)</t>
  </si>
  <si>
    <t>Homlokzati hőszigetelés készítése simított tégla homlokzatfelületen 15cm EPS lemez (N80 homlokzati lemez) ragasztva és mechanikailag rögzítve felület tapaszolásával erősítő háló elhelyezésével vékonyvakolat felhordásához előkészítve</t>
  </si>
  <si>
    <t>Homlokzati hőszigetelés készítése  kváderezett homlokzatfelületen 10+5cm EPS lemez (N80 homlokzati lemez) ragasztva és mechanikailag rögzítve felület tapaszolásával erősítő háló elhelyezésével vékonyvakolat felhordásához előkészítve</t>
  </si>
  <si>
    <t>Homlokzati hőszigetelés befordítása ablakkeretnél simított tégla homlokzatfelületen 3 cm EPS lemez (N80 homlokzati lemez) ragasztva és felület tapaszolásával erősítő háló elhelyezésével vékonyvakolat felhordásához előkészítve</t>
  </si>
  <si>
    <t>Padlástéri hőszigetelés készítése  belső falfelületen 10cm EPS lemez (N80 homlokzati lemez) ragasztva és mechanikailag rögzítve felület tapaszolásával erősítő háló elhelyezésével vékonyvakolat felhordásához előkészítve</t>
  </si>
  <si>
    <t>Lábazat és alaptest hőszigetelése, tégla lábazati felületen, beton sávalapon 10cm extrudált polisztirol (XPS) lemez ragasztva és mechanikailag rögzítve</t>
  </si>
  <si>
    <t xml:space="preserve">Lábazat ürömi mediterrán terméskőből 5-10cm vastagságban hátoldali erősítő hálóval rögzítve, keskeny beton sávalapra ültetve, szárazon rakott jelleggel, fugázás nélkül </t>
  </si>
  <si>
    <t>Homlokzati színvakolat készítése szilikát vékonyvakolati rendszerrel meglévő, újjal azonos színben (TERRANOVA) 1.5mm vastagságban gördülőszemcsés kivitelben, dörzsölve (+vékonyvak. alapozóréteg)</t>
  </si>
  <si>
    <t xml:space="preserve">Külső ablakpárkány elhelyezése szinterezett alumininium lemez fehér színben 50cm kiter.szélességben </t>
  </si>
  <si>
    <t>Homlokzati nyílászáró beépítése:
Ablak 210/202 (+ 100cm parapet) méretben, 5 kamrás műanyag, üveg: LOW-E, k=1.1 W/m2K, Éi-9.1 tétel</t>
  </si>
  <si>
    <t>Homlokzati nyílászáró beépítése:
Fix üvegfal 220/280cm méretben, 5 kamrás műanyag, üveg: LOW-E, k=1.1 W/m2K, Éi-9.2 tétel</t>
  </si>
  <si>
    <t>2,16   2,17</t>
  </si>
  <si>
    <t>Építés</t>
  </si>
  <si>
    <t>Építés összesen:</t>
  </si>
  <si>
    <t>Héjalás</t>
  </si>
  <si>
    <t>Kémények bontása héjalati sík alá (6 db kémény)</t>
  </si>
  <si>
    <t>Stafliváz készítése impregnált anyaggal</t>
  </si>
  <si>
    <t>Tetőlécezés 50x50 léccel 50 cm-ként, impegnált anyaggal</t>
  </si>
  <si>
    <t>60/18/30 trapézlemez héjalat készítése</t>
  </si>
  <si>
    <t>Gerincképzés fémlemezzel</t>
  </si>
  <si>
    <t>kéményszegély elhelyezése</t>
  </si>
  <si>
    <t>Oromszegély 33 cm kit szélességgel</t>
  </si>
  <si>
    <t>Bontás</t>
  </si>
  <si>
    <t>Héjalás összesen:</t>
  </si>
  <si>
    <t>Építészet</t>
  </si>
  <si>
    <t>anyag</t>
  </si>
  <si>
    <t>díj</t>
  </si>
  <si>
    <t>Építészet összesen:</t>
  </si>
  <si>
    <t>Összesen:</t>
  </si>
  <si>
    <t>Összesítő iskola</t>
  </si>
  <si>
    <t>Iskola összesen:</t>
  </si>
  <si>
    <t>Iskola mindösszesen nettó:</t>
  </si>
  <si>
    <t>önkormányzati rész</t>
  </si>
  <si>
    <t>pályázatban még beemelhető összeg</t>
  </si>
  <si>
    <t>tetőhéjalás</t>
  </si>
  <si>
    <t>elvégzett munkák összesen</t>
  </si>
  <si>
    <t>sorszám</t>
  </si>
  <si>
    <t>szélesség</t>
  </si>
  <si>
    <t>magasság</t>
  </si>
  <si>
    <t>darabszám</t>
  </si>
  <si>
    <t>keretek száma</t>
  </si>
  <si>
    <t>kávaszélesség</t>
  </si>
  <si>
    <t>összesen (m2)</t>
  </si>
  <si>
    <t>külső ablakpárkány (fm)</t>
  </si>
  <si>
    <t>típus</t>
  </si>
  <si>
    <t xml:space="preserve">ajtó </t>
  </si>
  <si>
    <t>ablak</t>
  </si>
  <si>
    <t>Elmaradt homlokzati hőszigetelés és kapcsolódó munkák</t>
  </si>
  <si>
    <t>Pályázati szervezetnek benyújtható átcsoportosítási lehetőség</t>
  </si>
  <si>
    <t>Fűtés korszerűsítés (radiátor szabályozók, gépészeti kiegészítők, pl szivattyú stb.)</t>
  </si>
  <si>
    <t>Homlokzati hőszigetelés (kváderezett, hőszigetelés befordítás a nyílászárókhoz, lábazati vakolat, új betonjárda stb.)</t>
  </si>
  <si>
    <t>Tanári szoba padozatának cseréje szigeteléssel</t>
  </si>
  <si>
    <t>Tetőhéjalás (homlokzati hőszigeteléshez ereszképzés csatlakozó pontok bontása miatt és a födémszigetelés védelme miatt)</t>
  </si>
  <si>
    <t>Felületszivárgó lemez építése lábazati hőszigetelésnél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</si>
</sst>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#,##0\ &quot;Ft&quot;"/>
    <numFmt numFmtId="167" formatCode="0.000"/>
    <numFmt numFmtId="168" formatCode="_-* #,##0\ &quot;Ft&quot;_-;\-* #,##0\ &quot;Ft&quot;_-;_-* &quot;-&quot;??\ &quot;Ft&quot;_-;_-@_-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5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 CE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color indexed="17"/>
      <name val="Times New Roman CE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B050"/>
      <name val="Times New Roman"/>
      <family val="1"/>
    </font>
    <font>
      <sz val="10"/>
      <color rgb="FF00B050"/>
      <name val="Times New Roman CE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i/>
      <sz val="12"/>
      <color rgb="FF00B05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46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vertical="top" wrapText="1"/>
    </xf>
    <xf numFmtId="164" fontId="2" fillId="0" borderId="0" xfId="46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3" fontId="3" fillId="0" borderId="0" xfId="0" applyNumberFormat="1" applyFont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3" fontId="3" fillId="0" borderId="0" xfId="46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5" fontId="3" fillId="0" borderId="0" xfId="46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65" fontId="3" fillId="0" borderId="10" xfId="46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0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164" fontId="2" fillId="0" borderId="0" xfId="46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3" fillId="0" borderId="10" xfId="46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right" vertical="top" wrapText="1"/>
    </xf>
    <xf numFmtId="1" fontId="50" fillId="0" borderId="0" xfId="0" applyNumberFormat="1" applyFont="1" applyBorder="1" applyAlignment="1">
      <alignment vertical="top" wrapText="1"/>
    </xf>
    <xf numFmtId="165" fontId="50" fillId="0" borderId="0" xfId="46" applyNumberFormat="1" applyFont="1" applyBorder="1" applyAlignment="1">
      <alignment horizontal="right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49" fontId="50" fillId="0" borderId="0" xfId="0" applyNumberFormat="1" applyFont="1" applyBorder="1" applyAlignment="1">
      <alignment horizontal="right" wrapText="1"/>
    </xf>
    <xf numFmtId="3" fontId="50" fillId="0" borderId="0" xfId="0" applyNumberFormat="1" applyFont="1" applyBorder="1" applyAlignment="1">
      <alignment vertical="top" wrapText="1"/>
    </xf>
    <xf numFmtId="3" fontId="50" fillId="0" borderId="0" xfId="46" applyNumberFormat="1" applyFont="1" applyBorder="1" applyAlignment="1">
      <alignment horizontal="right" vertical="top" wrapText="1"/>
    </xf>
    <xf numFmtId="0" fontId="51" fillId="0" borderId="0" xfId="0" applyFont="1" applyAlignment="1">
      <alignment wrapText="1"/>
    </xf>
    <xf numFmtId="49" fontId="51" fillId="0" borderId="0" xfId="0" applyNumberFormat="1" applyFont="1" applyBorder="1" applyAlignment="1">
      <alignment wrapText="1"/>
    </xf>
    <xf numFmtId="0" fontId="49" fillId="0" borderId="0" xfId="0" applyFont="1" applyAlignment="1">
      <alignment/>
    </xf>
    <xf numFmtId="49" fontId="49" fillId="0" borderId="0" xfId="0" applyNumberFormat="1" applyFont="1" applyBorder="1" applyAlignment="1">
      <alignment wrapText="1"/>
    </xf>
    <xf numFmtId="0" fontId="49" fillId="0" borderId="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3" fontId="50" fillId="0" borderId="10" xfId="46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1" fillId="34" borderId="0" xfId="0" applyFont="1" applyFill="1" applyAlignment="1">
      <alignment/>
    </xf>
    <xf numFmtId="3" fontId="2" fillId="34" borderId="0" xfId="46" applyNumberFormat="1" applyFont="1" applyFill="1" applyBorder="1" applyAlignment="1">
      <alignment vertical="top" wrapText="1"/>
    </xf>
    <xf numFmtId="0" fontId="52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52" fillId="34" borderId="0" xfId="0" applyFont="1" applyFill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52" fillId="34" borderId="0" xfId="0" applyNumberFormat="1" applyFont="1" applyFill="1" applyAlignment="1">
      <alignment/>
    </xf>
    <xf numFmtId="3" fontId="50" fillId="0" borderId="0" xfId="0" applyNumberFormat="1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center" indent="4"/>
    </xf>
    <xf numFmtId="0" fontId="5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0">
      <selection activeCell="G15" sqref="G15"/>
    </sheetView>
  </sheetViews>
  <sheetFormatPr defaultColWidth="9.00390625" defaultRowHeight="15.75"/>
  <cols>
    <col min="3" max="3" width="22.75390625" style="0" customWidth="1"/>
    <col min="4" max="4" width="9.875" style="0" bestFit="1" customWidth="1"/>
    <col min="6" max="6" width="16.00390625" style="0" customWidth="1"/>
    <col min="8" max="8" width="12.75390625" style="0" customWidth="1"/>
    <col min="10" max="10" width="9.875" style="3" bestFit="1" customWidth="1"/>
  </cols>
  <sheetData>
    <row r="1" spans="1:4" ht="18.75">
      <c r="A1" s="20" t="s">
        <v>125</v>
      </c>
      <c r="D1" s="2" t="s">
        <v>143</v>
      </c>
    </row>
    <row r="2" spans="4:8" ht="15.75">
      <c r="D2" s="93" t="s">
        <v>0</v>
      </c>
      <c r="E2" s="93"/>
      <c r="F2" s="93" t="s">
        <v>128</v>
      </c>
      <c r="G2" s="93"/>
      <c r="H2" s="51"/>
    </row>
    <row r="3" spans="1:7" ht="15.75">
      <c r="A3" s="2" t="s">
        <v>120</v>
      </c>
      <c r="C3" s="40"/>
      <c r="D3" s="40" t="s">
        <v>121</v>
      </c>
      <c r="E3" s="40" t="s">
        <v>122</v>
      </c>
      <c r="F3" s="40" t="s">
        <v>121</v>
      </c>
      <c r="G3" s="40" t="s">
        <v>122</v>
      </c>
    </row>
    <row r="4" spans="2:8" ht="15.75">
      <c r="B4" t="s">
        <v>118</v>
      </c>
      <c r="D4" s="3">
        <f>építész!H22</f>
        <v>295040</v>
      </c>
      <c r="E4" s="3">
        <f>építész!I22</f>
        <v>711349</v>
      </c>
      <c r="F4" s="3">
        <f>építész!L22</f>
        <v>0</v>
      </c>
      <c r="G4" s="3">
        <f>építész!M22</f>
        <v>0</v>
      </c>
      <c r="H4" s="3"/>
    </row>
    <row r="5" spans="2:7" ht="15.75">
      <c r="B5" t="s">
        <v>108</v>
      </c>
      <c r="D5" s="49">
        <f>építész!H53</f>
        <v>3710778.7</v>
      </c>
      <c r="E5" s="49">
        <f>építész!I53</f>
        <v>2329809.8</v>
      </c>
      <c r="F5" s="49">
        <f>építész!L53</f>
        <v>1834596.845</v>
      </c>
      <c r="G5" s="49">
        <f>építész!M53</f>
        <v>1500175.7007</v>
      </c>
    </row>
    <row r="6" spans="2:8" ht="15.75">
      <c r="B6" t="s">
        <v>110</v>
      </c>
      <c r="C6" s="3"/>
      <c r="D6" s="50">
        <f>építész!H65</f>
        <v>0</v>
      </c>
      <c r="E6" s="50">
        <f>építész!I65</f>
        <v>0</v>
      </c>
      <c r="F6" s="50">
        <f>építész!L65</f>
        <v>0</v>
      </c>
      <c r="G6" s="50">
        <f>építész!M65</f>
        <v>0</v>
      </c>
      <c r="H6" s="3"/>
    </row>
    <row r="7" spans="1:8" ht="15.75">
      <c r="A7" s="2" t="s">
        <v>123</v>
      </c>
      <c r="C7" s="3"/>
      <c r="D7" s="3">
        <f>SUM(D4:D6)</f>
        <v>4005818.7</v>
      </c>
      <c r="E7" s="3">
        <f>SUM(E4:E6)</f>
        <v>3041158.8</v>
      </c>
      <c r="F7" s="3">
        <f>SUM(F4:F6)</f>
        <v>1834596.845</v>
      </c>
      <c r="G7" s="3">
        <f>SUM(G4:G6)</f>
        <v>1500175.7007</v>
      </c>
      <c r="H7" s="3"/>
    </row>
    <row r="8" spans="4:7" ht="15.75">
      <c r="D8" s="3"/>
      <c r="E8" s="3"/>
      <c r="F8" s="3"/>
      <c r="G8" s="3"/>
    </row>
    <row r="9" spans="1:8" ht="15.75">
      <c r="A9" s="2" t="s">
        <v>124</v>
      </c>
      <c r="D9" s="3">
        <f>SUM(D4:D8)/2</f>
        <v>4005818.7</v>
      </c>
      <c r="E9" s="3">
        <f>SUM(E4:E8)/2</f>
        <v>3041158.8</v>
      </c>
      <c r="F9" s="3">
        <f>SUM(F4:F8)/2</f>
        <v>1834596.845</v>
      </c>
      <c r="G9" s="3">
        <f>SUM(G4:G8)/2</f>
        <v>1500175.7007</v>
      </c>
      <c r="H9" s="3"/>
    </row>
    <row r="10" ht="15.75">
      <c r="D10" s="3"/>
    </row>
    <row r="11" spans="1:7" ht="15.75">
      <c r="A11" s="2" t="s">
        <v>126</v>
      </c>
      <c r="D11" s="92">
        <f>D9+E9</f>
        <v>7046977.5</v>
      </c>
      <c r="E11" s="92"/>
      <c r="F11" s="92">
        <f>F9+G9</f>
        <v>3334772.5456999997</v>
      </c>
      <c r="G11" s="92"/>
    </row>
    <row r="13" spans="1:7" ht="18.75">
      <c r="A13" s="20" t="s">
        <v>127</v>
      </c>
      <c r="D13" s="92">
        <f>D11+F11</f>
        <v>10381750.045699999</v>
      </c>
      <c r="E13" s="92"/>
      <c r="F13" s="92"/>
      <c r="G13" s="92"/>
    </row>
    <row r="16" ht="15.75">
      <c r="D16" s="31" t="s">
        <v>144</v>
      </c>
    </row>
    <row r="17" spans="2:7" ht="15.75">
      <c r="B17" s="2" t="s">
        <v>129</v>
      </c>
      <c r="G17" s="3">
        <v>553654</v>
      </c>
    </row>
    <row r="18" spans="2:7" ht="15.75">
      <c r="B18" s="89" t="s">
        <v>130</v>
      </c>
      <c r="G18" s="3">
        <v>3364400</v>
      </c>
    </row>
    <row r="19" ht="15.75">
      <c r="B19" s="90" t="s">
        <v>145</v>
      </c>
    </row>
    <row r="20" ht="15.75">
      <c r="B20" s="90" t="s">
        <v>146</v>
      </c>
    </row>
    <row r="21" ht="15.75">
      <c r="B21" s="90" t="s">
        <v>147</v>
      </c>
    </row>
    <row r="22" ht="15.75">
      <c r="B22" s="90" t="s">
        <v>148</v>
      </c>
    </row>
    <row r="23" ht="15.75">
      <c r="B23" s="90" t="s">
        <v>149</v>
      </c>
    </row>
  </sheetData>
  <sheetProtection/>
  <mergeCells count="5">
    <mergeCell ref="D13:G13"/>
    <mergeCell ref="D2:E2"/>
    <mergeCell ref="F2:G2"/>
    <mergeCell ref="D11:E11"/>
    <mergeCell ref="F11:G1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  <headerFooter alignWithMargins="0">
    <oddHeader>&amp;L&amp;F&amp;RSzerződés szerinti Költségvetés</oddHeader>
    <oddFooter>&amp;RSzerződés szerinti Költségvetés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zoomScale="70" zoomScaleNormal="70" zoomScalePageLayoutView="0" workbookViewId="0" topLeftCell="B1">
      <pane xSplit="2" ySplit="3" topLeftCell="D28" activePane="bottomRight" state="frozen"/>
      <selection pane="topLeft" activeCell="B1" sqref="B1"/>
      <selection pane="topRight" activeCell="D1" sqref="D1"/>
      <selection pane="bottomLeft" activeCell="B4" sqref="B4"/>
      <selection pane="bottomRight" activeCell="C50" sqref="C50"/>
    </sheetView>
  </sheetViews>
  <sheetFormatPr defaultColWidth="9.00390625" defaultRowHeight="15.75"/>
  <cols>
    <col min="1" max="1" width="6.125" style="18" customWidth="1"/>
    <col min="2" max="2" width="5.25390625" style="0" customWidth="1"/>
    <col min="3" max="3" width="26.50390625" style="0" customWidth="1"/>
    <col min="4" max="4" width="5.625" style="0" customWidth="1"/>
    <col min="5" max="5" width="5.875" style="0" customWidth="1"/>
    <col min="8" max="8" width="11.50390625" style="0" customWidth="1"/>
    <col min="9" max="9" width="9.875" style="0" customWidth="1"/>
    <col min="10" max="10" width="12.25390625" style="0" customWidth="1"/>
    <col min="12" max="12" width="11.50390625" style="0" customWidth="1"/>
    <col min="13" max="13" width="10.625" style="0" customWidth="1"/>
    <col min="15" max="15" width="9.00390625" style="74" customWidth="1"/>
  </cols>
  <sheetData>
    <row r="1" spans="1:13" ht="18.75">
      <c r="A1" s="15"/>
      <c r="B1" s="1"/>
      <c r="C1" s="20" t="s">
        <v>48</v>
      </c>
      <c r="F1" s="3"/>
      <c r="G1" s="3"/>
      <c r="H1" s="3"/>
      <c r="I1" s="3"/>
      <c r="J1" s="3"/>
      <c r="K1" s="3"/>
      <c r="L1" s="3"/>
      <c r="M1" s="3"/>
    </row>
    <row r="2" spans="1:13" ht="18.75">
      <c r="A2" s="15"/>
      <c r="B2" s="1"/>
      <c r="F2" s="94" t="s">
        <v>0</v>
      </c>
      <c r="G2" s="94"/>
      <c r="H2" s="94"/>
      <c r="I2" s="94"/>
      <c r="J2" s="94" t="s">
        <v>128</v>
      </c>
      <c r="K2" s="94"/>
      <c r="L2" s="94"/>
      <c r="M2" s="94"/>
    </row>
    <row r="3" spans="1:15" ht="38.25">
      <c r="A3" s="4" t="s">
        <v>1</v>
      </c>
      <c r="B3" s="4" t="s">
        <v>2</v>
      </c>
      <c r="C3" s="5" t="s">
        <v>3</v>
      </c>
      <c r="D3" s="6" t="s">
        <v>4</v>
      </c>
      <c r="E3" s="5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7" t="s">
        <v>6</v>
      </c>
      <c r="K3" s="7" t="s">
        <v>7</v>
      </c>
      <c r="L3" s="8" t="s">
        <v>8</v>
      </c>
      <c r="M3" s="8" t="s">
        <v>9</v>
      </c>
      <c r="O3" s="75" t="s">
        <v>131</v>
      </c>
    </row>
    <row r="4" spans="1:13" ht="15.75">
      <c r="A4" s="4"/>
      <c r="B4" s="4"/>
      <c r="C4" s="2" t="s">
        <v>47</v>
      </c>
      <c r="D4" s="6"/>
      <c r="E4" s="5"/>
      <c r="F4" s="7"/>
      <c r="G4" s="7"/>
      <c r="H4" s="8"/>
      <c r="I4" s="8"/>
      <c r="J4" s="7"/>
      <c r="K4" s="7"/>
      <c r="L4" s="8"/>
      <c r="M4" s="8"/>
    </row>
    <row r="5" spans="1:13" ht="15.75">
      <c r="A5" s="16">
        <v>1.1</v>
      </c>
      <c r="B5" s="10" t="s">
        <v>10</v>
      </c>
      <c r="C5" s="11" t="s">
        <v>11</v>
      </c>
      <c r="D5" s="12">
        <v>0</v>
      </c>
      <c r="E5" s="11" t="s">
        <v>12</v>
      </c>
      <c r="F5" s="13">
        <v>0</v>
      </c>
      <c r="G5" s="13">
        <v>580</v>
      </c>
      <c r="H5" s="30">
        <f aca="true" t="shared" si="0" ref="H5:H10">D5*F5</f>
        <v>0</v>
      </c>
      <c r="I5" s="30">
        <f aca="true" t="shared" si="1" ref="I5:I10">D5*G5</f>
        <v>0</v>
      </c>
      <c r="J5" s="25"/>
      <c r="K5" s="31"/>
      <c r="L5" s="31"/>
      <c r="M5" s="31"/>
    </row>
    <row r="6" spans="1:19" s="59" customFormat="1" ht="15.75">
      <c r="A6" s="60">
        <v>1.2</v>
      </c>
      <c r="B6" s="53" t="s">
        <v>13</v>
      </c>
      <c r="C6" s="54" t="s">
        <v>14</v>
      </c>
      <c r="D6" s="55">
        <f>130+O6</f>
        <v>79.9</v>
      </c>
      <c r="E6" s="54" t="s">
        <v>12</v>
      </c>
      <c r="F6" s="56"/>
      <c r="G6" s="56">
        <v>710</v>
      </c>
      <c r="H6" s="57">
        <f t="shared" si="0"/>
        <v>0</v>
      </c>
      <c r="I6" s="57">
        <f t="shared" si="1"/>
        <v>56729.00000000001</v>
      </c>
      <c r="J6" s="58"/>
      <c r="O6" s="76">
        <f>SUM(P6:AY6)</f>
        <v>-50.1</v>
      </c>
      <c r="P6" s="91">
        <v>-11.88</v>
      </c>
      <c r="Q6" s="91">
        <v>-10.62</v>
      </c>
      <c r="R6" s="91">
        <v>-21.1</v>
      </c>
      <c r="S6" s="91">
        <v>-6.5</v>
      </c>
    </row>
    <row r="7" spans="1:13" ht="25.5">
      <c r="A7" s="16">
        <v>1.3</v>
      </c>
      <c r="B7" s="10" t="s">
        <v>15</v>
      </c>
      <c r="C7" s="11" t="s">
        <v>16</v>
      </c>
      <c r="D7" s="12">
        <v>0</v>
      </c>
      <c r="E7" s="11" t="s">
        <v>12</v>
      </c>
      <c r="F7" s="13"/>
      <c r="G7" s="13">
        <v>840</v>
      </c>
      <c r="H7" s="30">
        <f t="shared" si="0"/>
        <v>0</v>
      </c>
      <c r="I7" s="30">
        <f t="shared" si="1"/>
        <v>0</v>
      </c>
      <c r="J7" s="25"/>
      <c r="K7" s="31"/>
      <c r="L7" s="31"/>
      <c r="M7" s="31"/>
    </row>
    <row r="8" spans="1:13" ht="25.5">
      <c r="A8" s="17">
        <v>1.5</v>
      </c>
      <c r="B8" s="10" t="s">
        <v>17</v>
      </c>
      <c r="C8" s="11" t="s">
        <v>18</v>
      </c>
      <c r="D8" s="12">
        <v>0</v>
      </c>
      <c r="E8" s="11" t="s">
        <v>19</v>
      </c>
      <c r="F8" s="13"/>
      <c r="G8" s="13">
        <v>870</v>
      </c>
      <c r="H8" s="30">
        <f t="shared" si="0"/>
        <v>0</v>
      </c>
      <c r="I8" s="30">
        <f t="shared" si="1"/>
        <v>0</v>
      </c>
      <c r="J8" s="25"/>
      <c r="K8" s="31"/>
      <c r="L8" s="31"/>
      <c r="M8" s="31"/>
    </row>
    <row r="9" spans="1:13" ht="25.5">
      <c r="A9" s="17">
        <v>1.6</v>
      </c>
      <c r="B9" s="10" t="s">
        <v>20</v>
      </c>
      <c r="C9" s="11" t="s">
        <v>21</v>
      </c>
      <c r="D9" s="12">
        <v>0</v>
      </c>
      <c r="E9" s="11" t="s">
        <v>22</v>
      </c>
      <c r="F9" s="13">
        <v>880</v>
      </c>
      <c r="G9" s="13">
        <v>4160</v>
      </c>
      <c r="H9" s="30">
        <f t="shared" si="0"/>
        <v>0</v>
      </c>
      <c r="I9" s="30">
        <f t="shared" si="1"/>
        <v>0</v>
      </c>
      <c r="J9" s="25"/>
      <c r="K9" s="31"/>
      <c r="L9" s="31"/>
      <c r="M9" s="31"/>
    </row>
    <row r="10" spans="1:15" s="59" customFormat="1" ht="63.75">
      <c r="A10" s="52">
        <v>1.7</v>
      </c>
      <c r="B10" s="53" t="s">
        <v>23</v>
      </c>
      <c r="C10" s="54" t="s">
        <v>24</v>
      </c>
      <c r="D10" s="55">
        <f>950+O10</f>
        <v>461</v>
      </c>
      <c r="E10" s="54" t="s">
        <v>19</v>
      </c>
      <c r="F10" s="56">
        <v>640</v>
      </c>
      <c r="G10" s="56">
        <v>1420</v>
      </c>
      <c r="H10" s="57">
        <f t="shared" si="0"/>
        <v>295040</v>
      </c>
      <c r="I10" s="57">
        <f t="shared" si="1"/>
        <v>654620</v>
      </c>
      <c r="J10" s="58"/>
      <c r="O10" s="76">
        <v>-489</v>
      </c>
    </row>
    <row r="11" spans="1:14" ht="25.5">
      <c r="A11" s="16"/>
      <c r="B11" s="10" t="s">
        <v>25</v>
      </c>
      <c r="C11" s="11" t="s">
        <v>26</v>
      </c>
      <c r="D11" s="12">
        <v>0</v>
      </c>
      <c r="E11" s="11" t="s">
        <v>19</v>
      </c>
      <c r="F11" s="11"/>
      <c r="G11" s="11"/>
      <c r="H11" s="11"/>
      <c r="I11" s="11"/>
      <c r="J11" s="13"/>
      <c r="K11" s="13">
        <v>1980</v>
      </c>
      <c r="L11" s="30">
        <f aca="true" t="shared" si="2" ref="L11:L19">D11*J11</f>
        <v>0</v>
      </c>
      <c r="M11" s="30">
        <f aca="true" t="shared" si="3" ref="M11:M19">D11*K11</f>
        <v>0</v>
      </c>
      <c r="N11" s="9"/>
    </row>
    <row r="12" spans="1:14" ht="25.5">
      <c r="A12" s="16"/>
      <c r="B12" s="10" t="s">
        <v>27</v>
      </c>
      <c r="C12" s="11" t="s">
        <v>28</v>
      </c>
      <c r="D12" s="12">
        <v>0</v>
      </c>
      <c r="E12" s="11" t="s">
        <v>12</v>
      </c>
      <c r="F12" s="11"/>
      <c r="G12" s="11"/>
      <c r="H12" s="11"/>
      <c r="I12" s="11"/>
      <c r="J12" s="13">
        <v>2798</v>
      </c>
      <c r="K12" s="13">
        <v>3225</v>
      </c>
      <c r="L12" s="30">
        <f t="shared" si="2"/>
        <v>0</v>
      </c>
      <c r="M12" s="30">
        <f t="shared" si="3"/>
        <v>0</v>
      </c>
      <c r="N12" s="9"/>
    </row>
    <row r="13" spans="1:15" s="31" customFormat="1" ht="15.75">
      <c r="A13" s="16"/>
      <c r="B13" s="10" t="s">
        <v>29</v>
      </c>
      <c r="C13" s="11" t="s">
        <v>30</v>
      </c>
      <c r="D13" s="12">
        <v>0</v>
      </c>
      <c r="E13" s="11" t="s">
        <v>19</v>
      </c>
      <c r="F13" s="11"/>
      <c r="G13" s="11"/>
      <c r="H13" s="11"/>
      <c r="I13" s="11"/>
      <c r="J13" s="13"/>
      <c r="K13" s="13">
        <v>980</v>
      </c>
      <c r="L13" s="30">
        <f t="shared" si="2"/>
        <v>0</v>
      </c>
      <c r="M13" s="30">
        <f t="shared" si="3"/>
        <v>0</v>
      </c>
      <c r="N13" s="25"/>
      <c r="O13" s="74"/>
    </row>
    <row r="14" spans="1:15" s="31" customFormat="1" ht="15.75">
      <c r="A14" s="16"/>
      <c r="B14" s="10" t="s">
        <v>29</v>
      </c>
      <c r="C14" s="11" t="s">
        <v>31</v>
      </c>
      <c r="D14" s="12">
        <v>0</v>
      </c>
      <c r="E14" s="11" t="s">
        <v>12</v>
      </c>
      <c r="F14" s="11"/>
      <c r="G14" s="11"/>
      <c r="H14" s="11"/>
      <c r="I14" s="11"/>
      <c r="J14" s="13"/>
      <c r="K14" s="13">
        <v>1100</v>
      </c>
      <c r="L14" s="30">
        <f t="shared" si="2"/>
        <v>0</v>
      </c>
      <c r="M14" s="30">
        <f t="shared" si="3"/>
        <v>0</v>
      </c>
      <c r="N14" s="25"/>
      <c r="O14" s="74"/>
    </row>
    <row r="15" spans="1:15" s="31" customFormat="1" ht="51">
      <c r="A15" s="16"/>
      <c r="B15" s="10" t="s">
        <v>32</v>
      </c>
      <c r="C15" s="11" t="s">
        <v>33</v>
      </c>
      <c r="D15" s="12">
        <v>0</v>
      </c>
      <c r="E15" s="11" t="s">
        <v>22</v>
      </c>
      <c r="F15" s="11"/>
      <c r="G15" s="11"/>
      <c r="H15" s="11"/>
      <c r="I15" s="11"/>
      <c r="J15" s="13"/>
      <c r="K15" s="13">
        <v>4200</v>
      </c>
      <c r="L15" s="30">
        <f t="shared" si="2"/>
        <v>0</v>
      </c>
      <c r="M15" s="30">
        <f t="shared" si="3"/>
        <v>0</v>
      </c>
      <c r="N15" s="25"/>
      <c r="O15" s="74"/>
    </row>
    <row r="16" spans="1:14" ht="25.5">
      <c r="A16" s="16"/>
      <c r="B16" s="10" t="s">
        <v>34</v>
      </c>
      <c r="C16" s="11" t="s">
        <v>35</v>
      </c>
      <c r="D16" s="12">
        <v>0</v>
      </c>
      <c r="E16" s="11" t="s">
        <v>19</v>
      </c>
      <c r="F16" s="11"/>
      <c r="G16" s="11"/>
      <c r="H16" s="11"/>
      <c r="I16" s="11"/>
      <c r="J16" s="13"/>
      <c r="K16" s="13">
        <v>940</v>
      </c>
      <c r="L16" s="30">
        <f t="shared" si="2"/>
        <v>0</v>
      </c>
      <c r="M16" s="30">
        <f t="shared" si="3"/>
        <v>0</v>
      </c>
      <c r="N16" s="9"/>
    </row>
    <row r="17" spans="1:14" ht="25.5">
      <c r="A17" s="16"/>
      <c r="B17" s="10" t="s">
        <v>36</v>
      </c>
      <c r="C17" s="11" t="s">
        <v>37</v>
      </c>
      <c r="D17" s="12">
        <v>0</v>
      </c>
      <c r="E17" s="11" t="s">
        <v>19</v>
      </c>
      <c r="F17" s="11"/>
      <c r="G17" s="11"/>
      <c r="H17" s="11"/>
      <c r="I17" s="11"/>
      <c r="J17" s="13"/>
      <c r="K17" s="13">
        <v>3980</v>
      </c>
      <c r="L17" s="30">
        <f t="shared" si="2"/>
        <v>0</v>
      </c>
      <c r="M17" s="30">
        <f t="shared" si="3"/>
        <v>0</v>
      </c>
      <c r="N17" s="9"/>
    </row>
    <row r="18" spans="1:14" ht="15.75">
      <c r="A18" s="16"/>
      <c r="B18" s="10" t="s">
        <v>38</v>
      </c>
      <c r="C18" s="11" t="s">
        <v>39</v>
      </c>
      <c r="D18" s="12">
        <v>0</v>
      </c>
      <c r="E18" s="11" t="s">
        <v>19</v>
      </c>
      <c r="F18" s="11"/>
      <c r="G18" s="11"/>
      <c r="H18" s="11"/>
      <c r="I18" s="11"/>
      <c r="J18" s="13"/>
      <c r="K18" s="13">
        <v>1140</v>
      </c>
      <c r="L18" s="30">
        <f t="shared" si="2"/>
        <v>0</v>
      </c>
      <c r="M18" s="30">
        <f t="shared" si="3"/>
        <v>0</v>
      </c>
      <c r="N18" s="9"/>
    </row>
    <row r="19" spans="1:14" ht="15.75">
      <c r="A19" s="16"/>
      <c r="B19" s="10" t="s">
        <v>40</v>
      </c>
      <c r="C19" s="11" t="s">
        <v>41</v>
      </c>
      <c r="D19" s="12">
        <v>0</v>
      </c>
      <c r="E19" s="11" t="s">
        <v>42</v>
      </c>
      <c r="F19" s="11"/>
      <c r="G19" s="11"/>
      <c r="H19" s="11"/>
      <c r="I19" s="11"/>
      <c r="J19" s="13"/>
      <c r="K19" s="13">
        <v>7655</v>
      </c>
      <c r="L19" s="30">
        <f t="shared" si="2"/>
        <v>0</v>
      </c>
      <c r="M19" s="30">
        <f t="shared" si="3"/>
        <v>0</v>
      </c>
      <c r="N19" s="9"/>
    </row>
    <row r="20" spans="1:13" ht="25.5">
      <c r="A20" s="16">
        <v>1.8</v>
      </c>
      <c r="B20" s="10" t="s">
        <v>43</v>
      </c>
      <c r="C20" s="11" t="s">
        <v>44</v>
      </c>
      <c r="D20" s="12">
        <v>0</v>
      </c>
      <c r="E20" s="11" t="s">
        <v>42</v>
      </c>
      <c r="F20" s="13">
        <v>4800</v>
      </c>
      <c r="G20" s="13">
        <v>2680</v>
      </c>
      <c r="H20" s="30">
        <f>D20*F20</f>
        <v>0</v>
      </c>
      <c r="I20" s="30">
        <f>D20*G20</f>
        <v>0</v>
      </c>
      <c r="J20" s="25"/>
      <c r="K20" s="31"/>
      <c r="L20" s="31"/>
      <c r="M20" s="31"/>
    </row>
    <row r="21" spans="1:13" ht="25.5">
      <c r="A21" s="16">
        <v>1.4</v>
      </c>
      <c r="B21" s="10" t="s">
        <v>45</v>
      </c>
      <c r="C21" s="11" t="s">
        <v>46</v>
      </c>
      <c r="D21" s="12">
        <v>0</v>
      </c>
      <c r="E21" s="11" t="s">
        <v>19</v>
      </c>
      <c r="F21" s="19"/>
      <c r="G21" s="19">
        <v>2940</v>
      </c>
      <c r="H21" s="32">
        <f>D21*F21</f>
        <v>0</v>
      </c>
      <c r="I21" s="32">
        <f>D21*G21</f>
        <v>0</v>
      </c>
      <c r="J21" s="33"/>
      <c r="K21" s="33"/>
      <c r="L21" s="33"/>
      <c r="M21" s="33"/>
    </row>
    <row r="22" spans="1:13" ht="15.75">
      <c r="A22" s="16"/>
      <c r="B22" s="10"/>
      <c r="C22" s="2" t="s">
        <v>49</v>
      </c>
      <c r="D22" s="12"/>
      <c r="E22" s="11"/>
      <c r="F22" s="13"/>
      <c r="G22" s="13"/>
      <c r="H22" s="14">
        <f>SUM(H5:H21)</f>
        <v>295040</v>
      </c>
      <c r="I22" s="14">
        <f>SUM(I5:I21)</f>
        <v>711349</v>
      </c>
      <c r="J22" s="9"/>
      <c r="L22" s="14">
        <f>SUM(L5:L21)</f>
        <v>0</v>
      </c>
      <c r="M22" s="14">
        <f>SUM(M5:M21)</f>
        <v>0</v>
      </c>
    </row>
    <row r="23" spans="1:10" ht="15.75">
      <c r="A23" s="16"/>
      <c r="B23" s="9"/>
      <c r="C23" s="9"/>
      <c r="D23" s="9"/>
      <c r="E23" s="9"/>
      <c r="F23" s="9"/>
      <c r="G23" s="9"/>
      <c r="H23" s="9"/>
      <c r="I23" s="9"/>
      <c r="J23" s="9"/>
    </row>
    <row r="24" spans="1:9" ht="15.75">
      <c r="A24" s="16"/>
      <c r="B24" s="25"/>
      <c r="C24" s="38" t="s">
        <v>108</v>
      </c>
      <c r="D24" s="25"/>
      <c r="E24" s="25"/>
      <c r="F24" s="25"/>
      <c r="G24" s="25"/>
      <c r="H24" s="25"/>
      <c r="I24" s="25"/>
    </row>
    <row r="25" spans="1:15" s="36" customFormat="1" ht="51">
      <c r="A25" s="34">
        <v>2.2</v>
      </c>
      <c r="B25" s="35" t="s">
        <v>50</v>
      </c>
      <c r="C25" s="11" t="s">
        <v>91</v>
      </c>
      <c r="D25" s="12">
        <v>0</v>
      </c>
      <c r="E25" s="11" t="s">
        <v>12</v>
      </c>
      <c r="F25" s="21">
        <v>2860</v>
      </c>
      <c r="G25" s="21">
        <v>2730</v>
      </c>
      <c r="H25" s="26">
        <f>D25*F25</f>
        <v>0</v>
      </c>
      <c r="I25" s="26">
        <f>D25*G25</f>
        <v>0</v>
      </c>
      <c r="O25" s="77"/>
    </row>
    <row r="26" spans="1:18" s="65" customFormat="1" ht="63.75">
      <c r="A26" s="61">
        <v>0</v>
      </c>
      <c r="B26" s="62" t="s">
        <v>51</v>
      </c>
      <c r="C26" s="54" t="s">
        <v>92</v>
      </c>
      <c r="D26" s="55">
        <f>77+O26</f>
        <v>71.05</v>
      </c>
      <c r="E26" s="54" t="s">
        <v>12</v>
      </c>
      <c r="F26" s="63">
        <v>2860</v>
      </c>
      <c r="G26" s="63">
        <v>2730</v>
      </c>
      <c r="H26" s="64">
        <f>D26*F26</f>
        <v>203203</v>
      </c>
      <c r="I26" s="64">
        <f>D26*G26</f>
        <v>193966.5</v>
      </c>
      <c r="O26" s="76">
        <f>SUM(P26:AY26)</f>
        <v>-5.949999999999999</v>
      </c>
      <c r="P26" s="65">
        <v>-1.45</v>
      </c>
      <c r="Q26" s="65">
        <v>-1.45</v>
      </c>
      <c r="R26" s="65">
        <v>-3.05</v>
      </c>
    </row>
    <row r="27" spans="1:23" s="65" customFormat="1" ht="38.25">
      <c r="A27" s="61">
        <v>2.4</v>
      </c>
      <c r="B27" s="62" t="s">
        <v>52</v>
      </c>
      <c r="C27" s="54" t="s">
        <v>93</v>
      </c>
      <c r="D27" s="55">
        <f>65+O27</f>
        <v>23.5</v>
      </c>
      <c r="E27" s="54" t="s">
        <v>12</v>
      </c>
      <c r="F27" s="63">
        <v>2860</v>
      </c>
      <c r="G27" s="63">
        <v>2730</v>
      </c>
      <c r="H27" s="64">
        <f>D27*F27</f>
        <v>67210</v>
      </c>
      <c r="I27" s="64">
        <f>D27*G27</f>
        <v>64155</v>
      </c>
      <c r="O27" s="76">
        <f>SUM(P27:AY27)</f>
        <v>-41.5</v>
      </c>
      <c r="P27" s="59">
        <v>-7.5</v>
      </c>
      <c r="Q27" s="59">
        <v>-8</v>
      </c>
      <c r="R27" s="59">
        <v>-4</v>
      </c>
      <c r="S27" s="59">
        <v>-3</v>
      </c>
      <c r="T27" s="59">
        <v>-4</v>
      </c>
      <c r="U27" s="59">
        <v>-3.5</v>
      </c>
      <c r="V27" s="59">
        <v>-3.5</v>
      </c>
      <c r="W27" s="59">
        <v>-8</v>
      </c>
    </row>
    <row r="28" spans="1:20" s="65" customFormat="1" ht="25.5">
      <c r="A28" s="61"/>
      <c r="B28" s="62" t="s">
        <v>53</v>
      </c>
      <c r="C28" s="54" t="s">
        <v>54</v>
      </c>
      <c r="D28" s="55">
        <f>95+O28</f>
        <v>69.9</v>
      </c>
      <c r="E28" s="54" t="s">
        <v>12</v>
      </c>
      <c r="F28" s="54"/>
      <c r="G28" s="54"/>
      <c r="H28" s="54"/>
      <c r="I28" s="54"/>
      <c r="J28" s="63">
        <v>2860</v>
      </c>
      <c r="K28" s="63">
        <v>2033</v>
      </c>
      <c r="L28" s="64">
        <f>D28*J28</f>
        <v>199914.00000000003</v>
      </c>
      <c r="M28" s="64">
        <f>D28*K28</f>
        <v>142106.7</v>
      </c>
      <c r="O28" s="76">
        <f>SUM(P28:AY28)</f>
        <v>-25.1</v>
      </c>
      <c r="P28" s="65">
        <v>-6.2</v>
      </c>
      <c r="Q28" s="65">
        <v>7.7</v>
      </c>
      <c r="R28" s="65">
        <v>-6.1</v>
      </c>
      <c r="S28" s="65">
        <v>-7.7</v>
      </c>
      <c r="T28" s="65">
        <v>-12.8</v>
      </c>
    </row>
    <row r="29" spans="1:15" s="36" customFormat="1" ht="51">
      <c r="A29" s="34">
        <v>2.6</v>
      </c>
      <c r="B29" s="35" t="s">
        <v>55</v>
      </c>
      <c r="C29" s="11" t="s">
        <v>94</v>
      </c>
      <c r="D29" s="12">
        <v>0</v>
      </c>
      <c r="E29" s="11" t="s">
        <v>56</v>
      </c>
      <c r="F29" s="21">
        <v>880</v>
      </c>
      <c r="G29" s="21">
        <v>203</v>
      </c>
      <c r="H29" s="26">
        <f aca="true" t="shared" si="4" ref="H29:H35">D29*F29</f>
        <v>0</v>
      </c>
      <c r="I29" s="26">
        <f aca="true" t="shared" si="5" ref="I29:I35">D29*G29</f>
        <v>0</v>
      </c>
      <c r="O29" s="77"/>
    </row>
    <row r="30" spans="1:15" s="36" customFormat="1" ht="63.75">
      <c r="A30" s="34">
        <v>2.7</v>
      </c>
      <c r="B30" s="35" t="s">
        <v>57</v>
      </c>
      <c r="C30" s="11" t="s">
        <v>95</v>
      </c>
      <c r="D30" s="12">
        <v>0</v>
      </c>
      <c r="E30" s="11" t="s">
        <v>56</v>
      </c>
      <c r="F30" s="21">
        <v>1720</v>
      </c>
      <c r="G30" s="21">
        <v>406</v>
      </c>
      <c r="H30" s="26">
        <f t="shared" si="4"/>
        <v>0</v>
      </c>
      <c r="I30" s="26">
        <f t="shared" si="5"/>
        <v>0</v>
      </c>
      <c r="O30" s="77"/>
    </row>
    <row r="31" spans="1:15" s="36" customFormat="1" ht="76.5">
      <c r="A31" s="34">
        <v>2.9</v>
      </c>
      <c r="B31" s="35" t="s">
        <v>58</v>
      </c>
      <c r="C31" s="11" t="s">
        <v>96</v>
      </c>
      <c r="D31" s="12">
        <v>0</v>
      </c>
      <c r="E31" s="11" t="s">
        <v>56</v>
      </c>
      <c r="F31" s="21">
        <v>1180</v>
      </c>
      <c r="G31" s="21">
        <v>600</v>
      </c>
      <c r="H31" s="26">
        <f t="shared" si="4"/>
        <v>0</v>
      </c>
      <c r="I31" s="26">
        <f t="shared" si="5"/>
        <v>0</v>
      </c>
      <c r="O31" s="77"/>
    </row>
    <row r="32" spans="1:15" s="36" customFormat="1" ht="51">
      <c r="A32" s="34">
        <v>2.8</v>
      </c>
      <c r="B32" s="35" t="s">
        <v>59</v>
      </c>
      <c r="C32" s="11" t="s">
        <v>60</v>
      </c>
      <c r="D32" s="12">
        <v>0</v>
      </c>
      <c r="E32" s="11" t="s">
        <v>56</v>
      </c>
      <c r="F32" s="21">
        <v>2950</v>
      </c>
      <c r="G32" s="21">
        <v>1568</v>
      </c>
      <c r="H32" s="26">
        <f t="shared" si="4"/>
        <v>0</v>
      </c>
      <c r="I32" s="26">
        <f t="shared" si="5"/>
        <v>0</v>
      </c>
      <c r="O32" s="77"/>
    </row>
    <row r="33" spans="1:15" s="36" customFormat="1" ht="38.25">
      <c r="A33" s="34"/>
      <c r="B33" s="35" t="s">
        <v>61</v>
      </c>
      <c r="C33" s="11" t="s">
        <v>62</v>
      </c>
      <c r="D33" s="12">
        <v>0</v>
      </c>
      <c r="E33" s="11" t="s">
        <v>56</v>
      </c>
      <c r="F33" s="21">
        <v>2420</v>
      </c>
      <c r="G33" s="21">
        <v>1355</v>
      </c>
      <c r="H33" s="26">
        <f t="shared" si="4"/>
        <v>0</v>
      </c>
      <c r="I33" s="26">
        <f t="shared" si="5"/>
        <v>0</v>
      </c>
      <c r="O33" s="77"/>
    </row>
    <row r="34" spans="1:15" s="36" customFormat="1" ht="38.25">
      <c r="A34" s="34"/>
      <c r="B34" s="35" t="s">
        <v>63</v>
      </c>
      <c r="C34" s="11" t="s">
        <v>64</v>
      </c>
      <c r="D34" s="12">
        <v>0</v>
      </c>
      <c r="E34" s="11" t="s">
        <v>22</v>
      </c>
      <c r="F34" s="21">
        <v>2950</v>
      </c>
      <c r="G34" s="21">
        <v>4033</v>
      </c>
      <c r="H34" s="26">
        <f t="shared" si="4"/>
        <v>0</v>
      </c>
      <c r="I34" s="26">
        <f t="shared" si="5"/>
        <v>0</v>
      </c>
      <c r="O34" s="77"/>
    </row>
    <row r="35" spans="1:15" s="65" customFormat="1" ht="102">
      <c r="A35" s="61">
        <v>2.1</v>
      </c>
      <c r="B35" s="62" t="s">
        <v>65</v>
      </c>
      <c r="C35" s="54" t="s">
        <v>97</v>
      </c>
      <c r="D35" s="55">
        <f>910+O35</f>
        <v>421</v>
      </c>
      <c r="E35" s="54" t="s">
        <v>56</v>
      </c>
      <c r="F35" s="63">
        <v>3450</v>
      </c>
      <c r="G35" s="63">
        <v>2567</v>
      </c>
      <c r="H35" s="64">
        <f t="shared" si="4"/>
        <v>1452450</v>
      </c>
      <c r="I35" s="64">
        <f t="shared" si="5"/>
        <v>1080707</v>
      </c>
      <c r="O35" s="78">
        <f>$O$10</f>
        <v>-489</v>
      </c>
    </row>
    <row r="36" spans="1:15" s="65" customFormat="1" ht="102">
      <c r="A36" s="61"/>
      <c r="B36" s="62" t="s">
        <v>66</v>
      </c>
      <c r="C36" s="54" t="s">
        <v>98</v>
      </c>
      <c r="D36" s="55">
        <v>170</v>
      </c>
      <c r="E36" s="54" t="s">
        <v>56</v>
      </c>
      <c r="F36" s="54"/>
      <c r="G36" s="54"/>
      <c r="H36" s="54"/>
      <c r="I36" s="54"/>
      <c r="J36" s="63">
        <v>3840</v>
      </c>
      <c r="K36" s="63">
        <v>2567</v>
      </c>
      <c r="L36" s="64">
        <f>D36*J36</f>
        <v>652800</v>
      </c>
      <c r="M36" s="64">
        <f>D36*K36</f>
        <v>436390</v>
      </c>
      <c r="O36" s="78">
        <v>0</v>
      </c>
    </row>
    <row r="37" spans="1:15" s="65" customFormat="1" ht="89.25">
      <c r="A37" s="61"/>
      <c r="B37" s="62" t="s">
        <v>67</v>
      </c>
      <c r="C37" s="54" t="s">
        <v>99</v>
      </c>
      <c r="D37" s="55">
        <f>346+O37</f>
        <v>303.4921</v>
      </c>
      <c r="E37" s="54" t="s">
        <v>56</v>
      </c>
      <c r="F37" s="54"/>
      <c r="G37" s="54"/>
      <c r="H37" s="54"/>
      <c r="I37" s="54"/>
      <c r="J37" s="63">
        <v>2450</v>
      </c>
      <c r="K37" s="63">
        <v>2567</v>
      </c>
      <c r="L37" s="64">
        <f>D37*J37</f>
        <v>743555.645</v>
      </c>
      <c r="M37" s="64">
        <f>D37*K37</f>
        <v>779064.2207</v>
      </c>
      <c r="O37" s="85">
        <f>-nyílászárók!$H$13</f>
        <v>-42.507899999999985</v>
      </c>
    </row>
    <row r="38" spans="1:15" s="36" customFormat="1" ht="89.25">
      <c r="A38" s="34">
        <v>2.5</v>
      </c>
      <c r="B38" s="35" t="s">
        <v>68</v>
      </c>
      <c r="C38" s="11" t="s">
        <v>100</v>
      </c>
      <c r="D38" s="12">
        <v>0</v>
      </c>
      <c r="E38" s="11" t="s">
        <v>56</v>
      </c>
      <c r="F38" s="21">
        <v>3100</v>
      </c>
      <c r="G38" s="21">
        <v>2372</v>
      </c>
      <c r="H38" s="26">
        <f>D38*F38</f>
        <v>0</v>
      </c>
      <c r="I38" s="26">
        <f>D38*G38</f>
        <v>0</v>
      </c>
      <c r="O38" s="77"/>
    </row>
    <row r="39" spans="1:17" s="65" customFormat="1" ht="63.75">
      <c r="A39" s="61">
        <v>2.11</v>
      </c>
      <c r="B39" s="62" t="s">
        <v>69</v>
      </c>
      <c r="C39" s="54" t="s">
        <v>101</v>
      </c>
      <c r="D39" s="55">
        <f>150+O39</f>
        <v>101.11</v>
      </c>
      <c r="E39" s="54" t="s">
        <v>56</v>
      </c>
      <c r="F39" s="63">
        <v>3100</v>
      </c>
      <c r="G39" s="63">
        <v>2372</v>
      </c>
      <c r="H39" s="64">
        <f>D39*F39</f>
        <v>313441</v>
      </c>
      <c r="I39" s="64">
        <f>D39*G39</f>
        <v>239832.92</v>
      </c>
      <c r="O39" s="76">
        <f>SUM(P39:AY39)</f>
        <v>-48.89</v>
      </c>
      <c r="P39" s="65">
        <f>$O$41</f>
        <v>-48.89</v>
      </c>
      <c r="Q39" s="87"/>
    </row>
    <row r="40" spans="1:15" s="65" customFormat="1" ht="51">
      <c r="A40" s="61"/>
      <c r="B40" s="62" t="s">
        <v>70</v>
      </c>
      <c r="C40" s="54" t="s">
        <v>71</v>
      </c>
      <c r="D40" s="55">
        <v>0</v>
      </c>
      <c r="E40" s="54" t="s">
        <v>56</v>
      </c>
      <c r="F40" s="54"/>
      <c r="G40" s="54"/>
      <c r="H40" s="54"/>
      <c r="I40" s="54"/>
      <c r="J40" s="63">
        <v>2950</v>
      </c>
      <c r="K40" s="63">
        <v>1375</v>
      </c>
      <c r="L40" s="64">
        <f>D40*J40</f>
        <v>0</v>
      </c>
      <c r="M40" s="64">
        <f>D40*K40</f>
        <v>0</v>
      </c>
      <c r="O40" s="76">
        <f>SUM(P40:AY40)</f>
        <v>0</v>
      </c>
    </row>
    <row r="41" spans="1:23" s="65" customFormat="1" ht="63.75">
      <c r="A41" s="61">
        <v>2.12</v>
      </c>
      <c r="B41" s="62" t="s">
        <v>72</v>
      </c>
      <c r="C41" s="54" t="s">
        <v>102</v>
      </c>
      <c r="D41" s="55">
        <f>85+O41</f>
        <v>36.11</v>
      </c>
      <c r="E41" s="54" t="s">
        <v>56</v>
      </c>
      <c r="F41" s="63">
        <v>3850</v>
      </c>
      <c r="G41" s="63">
        <v>1878</v>
      </c>
      <c r="H41" s="64">
        <f>D41*F41</f>
        <v>139023.5</v>
      </c>
      <c r="I41" s="64">
        <f>D41*G41</f>
        <v>67814.58</v>
      </c>
      <c r="O41" s="76">
        <f>-SUM(Q41:AY41)</f>
        <v>-48.89</v>
      </c>
      <c r="P41" s="65">
        <f>Q41*SUM(R41:T41)</f>
        <v>24.651</v>
      </c>
      <c r="Q41" s="87">
        <v>0.9</v>
      </c>
      <c r="R41" s="65">
        <v>5.8</v>
      </c>
      <c r="S41" s="65">
        <v>11.85</v>
      </c>
      <c r="T41" s="65">
        <v>9.74</v>
      </c>
      <c r="U41" s="65">
        <f>V41*SUM(W41:Y41)</f>
        <v>7.5</v>
      </c>
      <c r="V41" s="87">
        <v>0.6</v>
      </c>
      <c r="W41" s="65">
        <v>12.5</v>
      </c>
    </row>
    <row r="42" spans="1:15" s="65" customFormat="1" ht="51">
      <c r="A42" s="61"/>
      <c r="B42" s="62" t="s">
        <v>73</v>
      </c>
      <c r="C42" s="54" t="s">
        <v>74</v>
      </c>
      <c r="D42" s="55">
        <f>95+O42</f>
        <v>55.11</v>
      </c>
      <c r="E42" s="54" t="s">
        <v>12</v>
      </c>
      <c r="F42" s="54"/>
      <c r="G42" s="54"/>
      <c r="H42" s="54"/>
      <c r="I42" s="54"/>
      <c r="J42" s="63">
        <v>3420</v>
      </c>
      <c r="K42" s="63">
        <v>2033</v>
      </c>
      <c r="L42" s="64">
        <f>D42*J42</f>
        <v>188476.2</v>
      </c>
      <c r="M42" s="64">
        <f>D42*K42</f>
        <v>112038.63</v>
      </c>
      <c r="O42" s="76">
        <f>-SUM(R41:T41,W41)</f>
        <v>-39.89</v>
      </c>
    </row>
    <row r="43" spans="1:15" s="65" customFormat="1" ht="89.25">
      <c r="A43" s="61">
        <v>2.13</v>
      </c>
      <c r="B43" s="62" t="s">
        <v>75</v>
      </c>
      <c r="C43" s="54" t="s">
        <v>103</v>
      </c>
      <c r="D43" s="55">
        <f>1080+O43</f>
        <v>591</v>
      </c>
      <c r="E43" s="54" t="s">
        <v>56</v>
      </c>
      <c r="F43" s="63">
        <v>2100</v>
      </c>
      <c r="G43" s="63">
        <v>949</v>
      </c>
      <c r="H43" s="64">
        <f>D43*F43</f>
        <v>1241100</v>
      </c>
      <c r="I43" s="64">
        <f>D43*G43</f>
        <v>560859</v>
      </c>
      <c r="O43" s="76">
        <f>$O$10</f>
        <v>-489</v>
      </c>
    </row>
    <row r="44" spans="1:15" s="65" customFormat="1" ht="38.25">
      <c r="A44" s="61">
        <v>2.14</v>
      </c>
      <c r="B44" s="66" t="s">
        <v>76</v>
      </c>
      <c r="C44" s="54" t="s">
        <v>104</v>
      </c>
      <c r="D44" s="86">
        <f>178+O44</f>
        <v>102.92</v>
      </c>
      <c r="E44" s="54" t="s">
        <v>12</v>
      </c>
      <c r="F44" s="63">
        <v>2860</v>
      </c>
      <c r="G44" s="63">
        <v>1190</v>
      </c>
      <c r="H44" s="64">
        <f>D44*F44</f>
        <v>294351.2</v>
      </c>
      <c r="I44" s="64">
        <f>D44*G44</f>
        <v>122474.8</v>
      </c>
      <c r="O44" s="85">
        <f>-nyílászárók!$I$13</f>
        <v>-75.08</v>
      </c>
    </row>
    <row r="45" spans="1:15" s="36" customFormat="1" ht="38.25">
      <c r="A45" s="34"/>
      <c r="B45" s="22" t="s">
        <v>77</v>
      </c>
      <c r="C45" s="23" t="s">
        <v>78</v>
      </c>
      <c r="D45" s="27">
        <v>0</v>
      </c>
      <c r="E45" s="23" t="s">
        <v>56</v>
      </c>
      <c r="F45" s="23"/>
      <c r="G45" s="23"/>
      <c r="H45" s="23"/>
      <c r="I45" s="23"/>
      <c r="J45" s="21">
        <v>14800</v>
      </c>
      <c r="K45" s="21">
        <v>9370</v>
      </c>
      <c r="L45" s="26">
        <f>D45*J45</f>
        <v>0</v>
      </c>
      <c r="M45" s="26">
        <f>D45*K45</f>
        <v>0</v>
      </c>
      <c r="O45" s="77"/>
    </row>
    <row r="46" spans="1:15" s="36" customFormat="1" ht="38.25">
      <c r="A46" s="34"/>
      <c r="B46" s="24" t="s">
        <v>79</v>
      </c>
      <c r="C46" s="23" t="s">
        <v>80</v>
      </c>
      <c r="D46" s="27">
        <v>0</v>
      </c>
      <c r="E46" s="23" t="s">
        <v>56</v>
      </c>
      <c r="F46" s="23"/>
      <c r="G46" s="23"/>
      <c r="H46" s="23"/>
      <c r="I46" s="23"/>
      <c r="J46" s="21">
        <v>3940</v>
      </c>
      <c r="K46" s="21">
        <v>2856</v>
      </c>
      <c r="L46" s="26">
        <f>D46*J46</f>
        <v>0</v>
      </c>
      <c r="M46" s="26">
        <f>D46*K46</f>
        <v>0</v>
      </c>
      <c r="O46" s="77"/>
    </row>
    <row r="47" spans="1:15" s="36" customFormat="1" ht="38.25">
      <c r="A47" s="34"/>
      <c r="B47" s="24" t="s">
        <v>81</v>
      </c>
      <c r="C47" s="23" t="s">
        <v>82</v>
      </c>
      <c r="D47" s="27">
        <v>0</v>
      </c>
      <c r="E47" s="23" t="s">
        <v>56</v>
      </c>
      <c r="F47" s="23"/>
      <c r="G47" s="23"/>
      <c r="H47" s="23"/>
      <c r="I47" s="23"/>
      <c r="J47" s="21">
        <v>3450</v>
      </c>
      <c r="K47" s="21">
        <v>2856</v>
      </c>
      <c r="L47" s="26">
        <f>D47*J47</f>
        <v>0</v>
      </c>
      <c r="M47" s="26">
        <f>D47*K47</f>
        <v>0</v>
      </c>
      <c r="O47" s="77"/>
    </row>
    <row r="48" spans="1:15" s="36" customFormat="1" ht="127.5">
      <c r="A48" s="34">
        <v>2.15</v>
      </c>
      <c r="B48" s="35" t="s">
        <v>83</v>
      </c>
      <c r="C48" s="11" t="s">
        <v>84</v>
      </c>
      <c r="D48" s="12">
        <v>0</v>
      </c>
      <c r="E48" s="11" t="s">
        <v>56</v>
      </c>
      <c r="F48" s="21">
        <v>4850</v>
      </c>
      <c r="G48" s="21">
        <v>3600</v>
      </c>
      <c r="H48" s="26">
        <f>D48*F48</f>
        <v>0</v>
      </c>
      <c r="I48" s="26">
        <f>D48*G48</f>
        <v>0</v>
      </c>
      <c r="O48" s="77"/>
    </row>
    <row r="49" spans="1:15" s="73" customFormat="1" ht="51">
      <c r="A49" s="34"/>
      <c r="B49" s="35" t="s">
        <v>85</v>
      </c>
      <c r="C49" s="11" t="s">
        <v>86</v>
      </c>
      <c r="D49" s="12">
        <v>0</v>
      </c>
      <c r="E49" s="11" t="s">
        <v>56</v>
      </c>
      <c r="F49" s="11"/>
      <c r="G49" s="11"/>
      <c r="H49" s="11"/>
      <c r="I49" s="11"/>
      <c r="J49" s="21">
        <v>6840</v>
      </c>
      <c r="K49" s="21">
        <v>3524</v>
      </c>
      <c r="L49" s="26">
        <f>D49*J49</f>
        <v>0</v>
      </c>
      <c r="M49" s="26">
        <f>D49*K49</f>
        <v>0</v>
      </c>
      <c r="O49" s="77"/>
    </row>
    <row r="50" spans="1:21" s="65" customFormat="1" ht="38.25">
      <c r="A50" s="61"/>
      <c r="B50" s="62" t="s">
        <v>87</v>
      </c>
      <c r="C50" s="54" t="s">
        <v>88</v>
      </c>
      <c r="D50" s="86">
        <f>20+O50</f>
        <v>13.05</v>
      </c>
      <c r="E50" s="54" t="s">
        <v>56</v>
      </c>
      <c r="F50" s="54"/>
      <c r="G50" s="54"/>
      <c r="H50" s="54"/>
      <c r="I50" s="54"/>
      <c r="J50" s="63">
        <v>3820</v>
      </c>
      <c r="K50" s="63">
        <v>2343</v>
      </c>
      <c r="L50" s="64">
        <f>D50*J50</f>
        <v>49851</v>
      </c>
      <c r="M50" s="64">
        <f>D50*K50</f>
        <v>30576.15</v>
      </c>
      <c r="O50" s="76">
        <f>-SUM(Q50:AY50)</f>
        <v>-6.95</v>
      </c>
      <c r="P50" s="65">
        <f>Q50*SUM(R50:T50)</f>
        <v>3.5200000000000005</v>
      </c>
      <c r="Q50" s="87">
        <v>0.55</v>
      </c>
      <c r="R50" s="65">
        <v>6.4</v>
      </c>
      <c r="S50" s="65">
        <v>0</v>
      </c>
      <c r="T50" s="65">
        <v>0</v>
      </c>
      <c r="U50" s="65">
        <f>V50*SUM(W50:Y50)</f>
        <v>0</v>
      </c>
    </row>
    <row r="51" spans="1:15" s="36" customFormat="1" ht="51">
      <c r="A51" s="34" t="s">
        <v>107</v>
      </c>
      <c r="B51" s="35" t="s">
        <v>89</v>
      </c>
      <c r="C51" s="11" t="s">
        <v>105</v>
      </c>
      <c r="D51" s="12">
        <v>0</v>
      </c>
      <c r="E51" s="11" t="s">
        <v>22</v>
      </c>
      <c r="F51" s="21">
        <v>5200</v>
      </c>
      <c r="G51" s="21">
        <v>2826</v>
      </c>
      <c r="H51" s="26">
        <f>D51*F51</f>
        <v>0</v>
      </c>
      <c r="I51" s="26">
        <f>D51*G51</f>
        <v>0</v>
      </c>
      <c r="O51" s="77"/>
    </row>
    <row r="52" spans="1:15" s="36" customFormat="1" ht="51">
      <c r="A52" s="34">
        <v>2.18</v>
      </c>
      <c r="B52" s="35" t="s">
        <v>90</v>
      </c>
      <c r="C52" s="11" t="s">
        <v>106</v>
      </c>
      <c r="D52" s="12">
        <v>0</v>
      </c>
      <c r="E52" s="11" t="s">
        <v>22</v>
      </c>
      <c r="F52" s="47">
        <v>6450</v>
      </c>
      <c r="G52" s="47">
        <v>2826</v>
      </c>
      <c r="H52" s="46">
        <f>D52*F52</f>
        <v>0</v>
      </c>
      <c r="I52" s="46">
        <f>D52*G52</f>
        <v>0</v>
      </c>
      <c r="J52" s="48"/>
      <c r="K52" s="48"/>
      <c r="L52" s="48"/>
      <c r="M52" s="48"/>
      <c r="O52" s="77"/>
    </row>
    <row r="53" spans="1:15" s="36" customFormat="1" ht="15.75">
      <c r="A53" s="34"/>
      <c r="B53" s="37"/>
      <c r="C53" s="38" t="s">
        <v>109</v>
      </c>
      <c r="D53" s="29"/>
      <c r="E53" s="28"/>
      <c r="F53" s="28"/>
      <c r="G53" s="28"/>
      <c r="H53" s="39">
        <f>SUM(H24:H52)</f>
        <v>3710778.7</v>
      </c>
      <c r="I53" s="39">
        <f>SUM(I24:I52)</f>
        <v>2329809.8</v>
      </c>
      <c r="L53" s="39">
        <f>SUM(L24:L52)</f>
        <v>1834596.845</v>
      </c>
      <c r="M53" s="39">
        <f>SUM(M24:M52)</f>
        <v>1500175.7007</v>
      </c>
      <c r="O53" s="77"/>
    </row>
    <row r="54" spans="1:9" ht="15.75">
      <c r="A54" s="16"/>
      <c r="B54" s="25"/>
      <c r="C54" s="25"/>
      <c r="D54" s="25"/>
      <c r="E54" s="25"/>
      <c r="F54" s="25"/>
      <c r="G54" s="25"/>
      <c r="H54" s="25"/>
      <c r="I54" s="25"/>
    </row>
    <row r="55" spans="1:9" ht="15.75">
      <c r="A55" s="16"/>
      <c r="B55" s="16"/>
      <c r="C55" s="38" t="s">
        <v>110</v>
      </c>
      <c r="D55" s="16"/>
      <c r="E55" s="16"/>
      <c r="F55" s="16"/>
      <c r="G55" s="16"/>
      <c r="H55" s="16"/>
      <c r="I55" s="16"/>
    </row>
    <row r="56" spans="1:9" ht="15.75">
      <c r="A56" s="16"/>
      <c r="B56" s="16"/>
      <c r="C56" s="23" t="s">
        <v>118</v>
      </c>
      <c r="D56" s="16"/>
      <c r="E56" s="16"/>
      <c r="F56" s="16"/>
      <c r="G56" s="16"/>
      <c r="H56" s="16"/>
      <c r="I56" s="16"/>
    </row>
    <row r="57" spans="2:13" ht="26.25">
      <c r="B57" s="18">
        <v>1</v>
      </c>
      <c r="C57" s="41" t="s">
        <v>111</v>
      </c>
      <c r="D57" s="42">
        <v>0</v>
      </c>
      <c r="E57" s="43" t="s">
        <v>42</v>
      </c>
      <c r="F57" s="43"/>
      <c r="G57" s="43"/>
      <c r="H57" s="26">
        <f>D57*F57</f>
        <v>0</v>
      </c>
      <c r="I57" s="26">
        <f>D57*G57</f>
        <v>0</v>
      </c>
      <c r="J57" s="44"/>
      <c r="K57" s="44">
        <v>85900</v>
      </c>
      <c r="L57" s="44">
        <f>J57*D57</f>
        <v>0</v>
      </c>
      <c r="M57" s="44">
        <f>K57*D57</f>
        <v>0</v>
      </c>
    </row>
    <row r="58" spans="2:13" ht="15.75">
      <c r="B58" s="18"/>
      <c r="C58" s="41" t="s">
        <v>108</v>
      </c>
      <c r="D58" s="42"/>
      <c r="E58" s="43"/>
      <c r="F58" s="43"/>
      <c r="G58" s="43"/>
      <c r="H58" s="26"/>
      <c r="I58" s="26"/>
      <c r="J58" s="44"/>
      <c r="K58" s="44"/>
      <c r="L58" s="44"/>
      <c r="M58" s="44"/>
    </row>
    <row r="59" spans="2:13" ht="26.25">
      <c r="B59" s="18">
        <v>2</v>
      </c>
      <c r="C59" s="41" t="s">
        <v>112</v>
      </c>
      <c r="D59" s="42">
        <v>0</v>
      </c>
      <c r="E59" s="43" t="s">
        <v>42</v>
      </c>
      <c r="F59" s="43"/>
      <c r="G59" s="43"/>
      <c r="H59" s="26">
        <f aca="true" t="shared" si="6" ref="H59:H64">D59*F59</f>
        <v>0</v>
      </c>
      <c r="I59" s="26">
        <f aca="true" t="shared" si="7" ref="I59:I64">D59*G59</f>
        <v>0</v>
      </c>
      <c r="J59" s="44">
        <v>85400</v>
      </c>
      <c r="K59" s="44">
        <v>44600</v>
      </c>
      <c r="L59" s="44">
        <f aca="true" t="shared" si="8" ref="L59:L64">J59*D59</f>
        <v>0</v>
      </c>
      <c r="M59" s="44">
        <f aca="true" t="shared" si="9" ref="M59:M64">K59*D59</f>
        <v>0</v>
      </c>
    </row>
    <row r="60" spans="2:13" ht="26.25">
      <c r="B60" s="18">
        <v>3</v>
      </c>
      <c r="C60" s="41" t="s">
        <v>113</v>
      </c>
      <c r="D60" s="42">
        <v>0</v>
      </c>
      <c r="E60" s="43" t="s">
        <v>56</v>
      </c>
      <c r="F60" s="43"/>
      <c r="G60" s="43"/>
      <c r="H60" s="26">
        <f t="shared" si="6"/>
        <v>0</v>
      </c>
      <c r="I60" s="26">
        <f t="shared" si="7"/>
        <v>0</v>
      </c>
      <c r="J60" s="44">
        <v>620</v>
      </c>
      <c r="K60" s="44">
        <v>810</v>
      </c>
      <c r="L60" s="44">
        <f t="shared" si="8"/>
        <v>0</v>
      </c>
      <c r="M60" s="44">
        <f t="shared" si="9"/>
        <v>0</v>
      </c>
    </row>
    <row r="61" spans="2:13" ht="15.75">
      <c r="B61" s="18">
        <v>4</v>
      </c>
      <c r="C61" s="41" t="s">
        <v>114</v>
      </c>
      <c r="D61" s="42">
        <v>0</v>
      </c>
      <c r="E61" s="43" t="s">
        <v>56</v>
      </c>
      <c r="F61" s="43"/>
      <c r="G61" s="43"/>
      <c r="H61" s="26">
        <f t="shared" si="6"/>
        <v>0</v>
      </c>
      <c r="I61" s="26">
        <f t="shared" si="7"/>
        <v>0</v>
      </c>
      <c r="J61" s="44">
        <v>3140</v>
      </c>
      <c r="K61" s="44">
        <v>2400</v>
      </c>
      <c r="L61" s="44">
        <f t="shared" si="8"/>
        <v>0</v>
      </c>
      <c r="M61" s="44">
        <f t="shared" si="9"/>
        <v>0</v>
      </c>
    </row>
    <row r="62" spans="2:13" ht="15.75">
      <c r="B62" s="18">
        <v>5</v>
      </c>
      <c r="C62" s="41" t="s">
        <v>115</v>
      </c>
      <c r="D62" s="42">
        <v>0</v>
      </c>
      <c r="E62" s="43" t="s">
        <v>12</v>
      </c>
      <c r="F62" s="43"/>
      <c r="G62" s="43"/>
      <c r="H62" s="26">
        <f t="shared" si="6"/>
        <v>0</v>
      </c>
      <c r="I62" s="26">
        <f t="shared" si="7"/>
        <v>0</v>
      </c>
      <c r="J62" s="44">
        <v>2120</v>
      </c>
      <c r="K62" s="44">
        <v>1320</v>
      </c>
      <c r="L62" s="44">
        <f t="shared" si="8"/>
        <v>0</v>
      </c>
      <c r="M62" s="44">
        <f t="shared" si="9"/>
        <v>0</v>
      </c>
    </row>
    <row r="63" spans="2:13" ht="15.75">
      <c r="B63" s="18">
        <v>6</v>
      </c>
      <c r="C63" s="41" t="s">
        <v>116</v>
      </c>
      <c r="D63" s="42">
        <v>0</v>
      </c>
      <c r="E63" s="43" t="s">
        <v>12</v>
      </c>
      <c r="F63" s="43"/>
      <c r="G63" s="43"/>
      <c r="H63" s="26">
        <f t="shared" si="6"/>
        <v>0</v>
      </c>
      <c r="I63" s="26">
        <f t="shared" si="7"/>
        <v>0</v>
      </c>
      <c r="J63" s="44">
        <v>2500</v>
      </c>
      <c r="K63" s="44">
        <v>2100</v>
      </c>
      <c r="L63" s="44">
        <f t="shared" si="8"/>
        <v>0</v>
      </c>
      <c r="M63" s="44">
        <f t="shared" si="9"/>
        <v>0</v>
      </c>
    </row>
    <row r="64" spans="1:15" s="59" customFormat="1" ht="15.75">
      <c r="A64" s="67"/>
      <c r="B64" s="67">
        <v>7</v>
      </c>
      <c r="C64" s="68" t="s">
        <v>117</v>
      </c>
      <c r="D64" s="86">
        <v>0</v>
      </c>
      <c r="E64" s="69" t="s">
        <v>12</v>
      </c>
      <c r="F64" s="70"/>
      <c r="G64" s="70"/>
      <c r="H64" s="71">
        <f t="shared" si="6"/>
        <v>0</v>
      </c>
      <c r="I64" s="71">
        <f t="shared" si="7"/>
        <v>0</v>
      </c>
      <c r="J64" s="72">
        <v>2950</v>
      </c>
      <c r="K64" s="72">
        <v>1980</v>
      </c>
      <c r="L64" s="72">
        <f t="shared" si="8"/>
        <v>0</v>
      </c>
      <c r="M64" s="72">
        <f t="shared" si="9"/>
        <v>0</v>
      </c>
      <c r="O64" s="76">
        <f>SUM(P64:AY64)</f>
        <v>0</v>
      </c>
    </row>
    <row r="65" spans="2:13" ht="15.75">
      <c r="B65" s="18"/>
      <c r="C65" s="38" t="s">
        <v>119</v>
      </c>
      <c r="D65" s="18"/>
      <c r="E65" s="18"/>
      <c r="F65" s="18"/>
      <c r="G65" s="18"/>
      <c r="H65" s="45">
        <f>SUM(H57:H64)</f>
        <v>0</v>
      </c>
      <c r="I65" s="45">
        <f>SUM(I57:I64)</f>
        <v>0</v>
      </c>
      <c r="L65" s="45">
        <f>SUM(L57:L64)</f>
        <v>0</v>
      </c>
      <c r="M65" s="45">
        <f>SUM(M57:M64)</f>
        <v>0</v>
      </c>
    </row>
    <row r="66" spans="2:9" ht="15.75">
      <c r="B66" s="18"/>
      <c r="C66" s="18"/>
      <c r="D66" s="18"/>
      <c r="E66" s="18"/>
      <c r="F66" s="18"/>
      <c r="G66" s="18"/>
      <c r="H66" s="18"/>
      <c r="I66" s="18"/>
    </row>
  </sheetData>
  <sheetProtection/>
  <mergeCells count="2">
    <mergeCell ref="J2:M2"/>
    <mergeCell ref="F2:I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  <headerFooter alignWithMargins="0">
    <oddHeader>&amp;L&amp;F&amp;RSzerződés szerinti Költségvetés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00390625" defaultRowHeight="15.75"/>
  <cols>
    <col min="1" max="1" width="7.00390625" style="3" bestFit="1" customWidth="1"/>
    <col min="2" max="2" width="7.00390625" style="3" customWidth="1"/>
    <col min="3" max="4" width="9.00390625" style="3" customWidth="1"/>
    <col min="5" max="6" width="9.00390625" style="83" customWidth="1"/>
    <col min="7" max="7" width="11.875" style="83" customWidth="1"/>
    <col min="8" max="8" width="9.00390625" style="83" customWidth="1"/>
    <col min="9" max="9" width="12.875" style="83" customWidth="1"/>
    <col min="10" max="16384" width="9.00390625" style="83" customWidth="1"/>
  </cols>
  <sheetData>
    <row r="1" spans="1:9" s="82" customFormat="1" ht="47.25">
      <c r="A1" s="80" t="s">
        <v>132</v>
      </c>
      <c r="B1" s="80" t="s">
        <v>140</v>
      </c>
      <c r="C1" s="80" t="s">
        <v>135</v>
      </c>
      <c r="D1" s="80" t="s">
        <v>136</v>
      </c>
      <c r="E1" s="81" t="s">
        <v>133</v>
      </c>
      <c r="F1" s="81" t="s">
        <v>134</v>
      </c>
      <c r="G1" s="81" t="s">
        <v>137</v>
      </c>
      <c r="H1" s="81" t="s">
        <v>138</v>
      </c>
      <c r="I1" s="81" t="s">
        <v>139</v>
      </c>
    </row>
    <row r="2" spans="1:9" ht="15.75">
      <c r="A2" s="3">
        <v>1</v>
      </c>
      <c r="B2" s="79" t="s">
        <v>142</v>
      </c>
      <c r="C2" s="3">
        <v>3</v>
      </c>
      <c r="D2" s="3">
        <v>2</v>
      </c>
      <c r="E2" s="83">
        <v>1.96</v>
      </c>
      <c r="F2" s="83">
        <v>1.97</v>
      </c>
      <c r="G2" s="83">
        <v>0.15</v>
      </c>
      <c r="H2" s="83">
        <f aca="true" t="shared" si="0" ref="H2:H12">PRODUCT(C2:G2)</f>
        <v>3.4750799999999997</v>
      </c>
      <c r="I2" s="83">
        <f>PRODUCT(C2,E2)</f>
        <v>5.88</v>
      </c>
    </row>
    <row r="3" spans="1:9" ht="15.75">
      <c r="A3" s="3">
        <v>2</v>
      </c>
      <c r="B3" s="79" t="s">
        <v>142</v>
      </c>
      <c r="C3" s="3">
        <v>26</v>
      </c>
      <c r="D3" s="3">
        <v>2</v>
      </c>
      <c r="E3" s="83">
        <v>1.97</v>
      </c>
      <c r="F3" s="83">
        <v>1.98</v>
      </c>
      <c r="G3" s="83">
        <f>$G$2</f>
        <v>0.15</v>
      </c>
      <c r="H3" s="83">
        <f t="shared" si="0"/>
        <v>30.42468</v>
      </c>
      <c r="I3" s="83">
        <f>PRODUCT(C3,E3)</f>
        <v>51.22</v>
      </c>
    </row>
    <row r="4" spans="1:9" ht="15.75">
      <c r="A4" s="3">
        <v>3</v>
      </c>
      <c r="B4" s="79" t="s">
        <v>142</v>
      </c>
      <c r="C4" s="3">
        <v>2</v>
      </c>
      <c r="D4" s="3">
        <v>2</v>
      </c>
      <c r="E4" s="83">
        <v>2.1</v>
      </c>
      <c r="F4" s="83">
        <v>2.02</v>
      </c>
      <c r="G4" s="83">
        <v>0.15</v>
      </c>
      <c r="H4" s="83">
        <f t="shared" si="0"/>
        <v>2.5452</v>
      </c>
      <c r="I4" s="83">
        <f>PRODUCT(C4,E4)</f>
        <v>4.2</v>
      </c>
    </row>
    <row r="5" spans="1:9" ht="15.75">
      <c r="A5" s="3">
        <v>4</v>
      </c>
      <c r="B5" s="79" t="s">
        <v>142</v>
      </c>
      <c r="C5" s="3">
        <v>1</v>
      </c>
      <c r="D5" s="3">
        <v>2</v>
      </c>
      <c r="E5" s="83">
        <v>1.11</v>
      </c>
      <c r="F5" s="83">
        <v>0.84</v>
      </c>
      <c r="G5" s="83">
        <v>0.15</v>
      </c>
      <c r="H5" s="83">
        <f t="shared" si="0"/>
        <v>0.27971999999999997</v>
      </c>
      <c r="I5" s="83">
        <f>PRODUCT(C5,E5)</f>
        <v>1.11</v>
      </c>
    </row>
    <row r="6" spans="1:9" ht="15.75">
      <c r="A6" s="3">
        <v>5</v>
      </c>
      <c r="B6" s="79" t="s">
        <v>142</v>
      </c>
      <c r="C6" s="3">
        <v>1</v>
      </c>
      <c r="D6" s="3">
        <v>2</v>
      </c>
      <c r="E6" s="83">
        <v>2.12</v>
      </c>
      <c r="F6" s="83">
        <v>2.02</v>
      </c>
      <c r="G6" s="83">
        <v>0.15</v>
      </c>
      <c r="H6" s="83">
        <f t="shared" si="0"/>
        <v>1.2847199999999999</v>
      </c>
      <c r="I6" s="83">
        <f>PRODUCT(C6,E6)</f>
        <v>2.12</v>
      </c>
    </row>
    <row r="7" spans="1:9" ht="15.75">
      <c r="A7" s="3">
        <v>6</v>
      </c>
      <c r="B7" s="79" t="s">
        <v>142</v>
      </c>
      <c r="C7" s="3">
        <v>1</v>
      </c>
      <c r="D7" s="3">
        <v>2</v>
      </c>
      <c r="E7" s="83">
        <v>2.2</v>
      </c>
      <c r="F7" s="83">
        <v>2.8</v>
      </c>
      <c r="G7" s="83">
        <v>0.15</v>
      </c>
      <c r="H7" s="83">
        <f t="shared" si="0"/>
        <v>1.8479999999999999</v>
      </c>
      <c r="I7" s="83">
        <v>1.2</v>
      </c>
    </row>
    <row r="8" spans="1:9" ht="15.75">
      <c r="A8" s="3">
        <v>7</v>
      </c>
      <c r="B8" s="79" t="s">
        <v>142</v>
      </c>
      <c r="C8" s="3">
        <v>1</v>
      </c>
      <c r="D8" s="3">
        <v>2</v>
      </c>
      <c r="E8" s="83">
        <v>0.4</v>
      </c>
      <c r="F8" s="83">
        <v>1.15</v>
      </c>
      <c r="G8" s="83">
        <v>0.15</v>
      </c>
      <c r="H8" s="83">
        <f t="shared" si="0"/>
        <v>0.13799999999999998</v>
      </c>
      <c r="I8" s="83">
        <f>PRODUCT(C8,E8)</f>
        <v>0.4</v>
      </c>
    </row>
    <row r="9" spans="1:9" ht="15.75">
      <c r="A9" s="3">
        <v>8</v>
      </c>
      <c r="B9" s="79" t="s">
        <v>142</v>
      </c>
      <c r="C9" s="3">
        <v>14</v>
      </c>
      <c r="D9" s="3">
        <v>2</v>
      </c>
      <c r="E9" s="83">
        <v>0.4</v>
      </c>
      <c r="F9" s="83">
        <v>0.4</v>
      </c>
      <c r="G9" s="83">
        <v>0.15</v>
      </c>
      <c r="H9" s="83">
        <f t="shared" si="0"/>
        <v>0.672</v>
      </c>
      <c r="I9" s="83">
        <f>PRODUCT(C9,E9)</f>
        <v>5.6000000000000005</v>
      </c>
    </row>
    <row r="10" spans="1:9" ht="15.75">
      <c r="A10" s="3">
        <v>9</v>
      </c>
      <c r="B10" s="79" t="s">
        <v>142</v>
      </c>
      <c r="C10" s="3">
        <v>1</v>
      </c>
      <c r="D10" s="3">
        <v>2</v>
      </c>
      <c r="E10" s="83">
        <v>0.6</v>
      </c>
      <c r="F10" s="83">
        <v>0.6</v>
      </c>
      <c r="G10" s="83">
        <v>0.15</v>
      </c>
      <c r="H10" s="83">
        <f t="shared" si="0"/>
        <v>0.108</v>
      </c>
      <c r="I10" s="83">
        <f>PRODUCT(C10,E10)</f>
        <v>0.6</v>
      </c>
    </row>
    <row r="11" spans="1:9" ht="15.75">
      <c r="A11" s="3">
        <v>10</v>
      </c>
      <c r="B11" s="79" t="s">
        <v>141</v>
      </c>
      <c r="C11" s="3">
        <v>2</v>
      </c>
      <c r="D11" s="3">
        <v>2</v>
      </c>
      <c r="E11" s="83">
        <v>1</v>
      </c>
      <c r="F11" s="83">
        <v>2.1</v>
      </c>
      <c r="G11" s="83">
        <v>0.15</v>
      </c>
      <c r="H11" s="83">
        <f t="shared" si="0"/>
        <v>1.26</v>
      </c>
      <c r="I11" s="83">
        <f>PRODUCT(C11,E11)</f>
        <v>2</v>
      </c>
    </row>
    <row r="12" spans="1:9" s="84" customFormat="1" ht="15.75">
      <c r="A12" s="50">
        <v>11</v>
      </c>
      <c r="B12" s="88" t="s">
        <v>141</v>
      </c>
      <c r="C12" s="50">
        <v>1</v>
      </c>
      <c r="D12" s="50">
        <v>2</v>
      </c>
      <c r="E12" s="84">
        <v>0.75</v>
      </c>
      <c r="F12" s="84">
        <v>2.1</v>
      </c>
      <c r="G12" s="84">
        <v>0.15</v>
      </c>
      <c r="H12" s="84">
        <f t="shared" si="0"/>
        <v>0.47250000000000003</v>
      </c>
      <c r="I12" s="84">
        <f>PRODUCT(C12,E12)</f>
        <v>0.75</v>
      </c>
    </row>
    <row r="13" spans="8:9" ht="15.75">
      <c r="H13" s="83">
        <f>SUM(H2:H12)</f>
        <v>42.507899999999985</v>
      </c>
      <c r="I13" s="83">
        <f>SUM(I2:I12)</f>
        <v>75.08</v>
      </c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Jegyző</cp:lastModifiedBy>
  <cp:lastPrinted>2015-01-07T14:03:47Z</cp:lastPrinted>
  <dcterms:created xsi:type="dcterms:W3CDTF">2014-08-31T20:50:39Z</dcterms:created>
  <dcterms:modified xsi:type="dcterms:W3CDTF">2015-01-08T10:55:28Z</dcterms:modified>
  <cp:category/>
  <cp:version/>
  <cp:contentType/>
  <cp:contentStatus/>
</cp:coreProperties>
</file>