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80" activeTab="0"/>
  </bookViews>
  <sheets>
    <sheet name="2 2012_rend_ mérleg" sheetId="1" r:id="rId1"/>
    <sheet name="2012 működési mérleg" sheetId="2" r:id="rId2"/>
    <sheet name="2012 felhalm mérleg" sheetId="3" r:id="rId3"/>
    <sheet name="5A bev műk" sheetId="4" r:id="rId4"/>
    <sheet name="5B bev felh" sheetId="5" r:id="rId5"/>
    <sheet name="Munka1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Excel_BuiltIn_Print_Area1">'2012 működési mérleg'!$A$1:$Q$78</definedName>
    <definedName name="Excel_BuiltIn_Print_Area_2">'5A bev műk'!$A$1:$N$69</definedName>
    <definedName name="Excel_BuiltIn_Print_Area_3">'5B bev felh'!$A$1:$N$59</definedName>
    <definedName name="Excel_BuiltIn_Print_Titles">'2 2012_rend_ mérleg'!$A$5:$IS$7</definedName>
    <definedName name="_xlnm.Print_Titles" localSheetId="0">'2 2012_rend_ mérleg'!$5:$7</definedName>
    <definedName name="_xlnm.Print_Titles" localSheetId="3">'5A bev műk'!$1:$5</definedName>
    <definedName name="_xlnm.Print_Titles" localSheetId="4">'5B bev felh'!$3:$5</definedName>
    <definedName name="_xlnm.Print_Area" localSheetId="0">'2 2012_rend_ mérleg'!$A$1:$Q$88</definedName>
    <definedName name="_xlnm.Print_Area" localSheetId="1">'2012 működési mérleg'!$A$1:$R$78</definedName>
    <definedName name="_xlnm.Print_Area" localSheetId="3">'5A bev műk'!$A$1:$O$69</definedName>
    <definedName name="_xlnm.Print_Area" localSheetId="4">'5B bev felh'!$A$1:$O$59</definedName>
  </definedNames>
  <calcPr fullCalcOnLoad="1"/>
</workbook>
</file>

<file path=xl/sharedStrings.xml><?xml version="1.0" encoding="utf-8"?>
<sst xmlns="http://schemas.openxmlformats.org/spreadsheetml/2006/main" count="446" uniqueCount="162">
  <si>
    <t xml:space="preserve">Pilisborosjenő község 2012. évre tervezett  önkormányzati költségvetésének </t>
  </si>
  <si>
    <t xml:space="preserve">összesített pénzügyi mérlege </t>
  </si>
  <si>
    <t>Eredeti előirányzat</t>
  </si>
  <si>
    <t>Módosított előirányzat</t>
  </si>
  <si>
    <t>Teljesítés</t>
  </si>
  <si>
    <t>Össz. %</t>
  </si>
  <si>
    <t>Sor- szám</t>
  </si>
  <si>
    <t>Megnevezés</t>
  </si>
  <si>
    <t>Önállóan működő intézmények</t>
  </si>
  <si>
    <t>Polgármesteri  Hivatal</t>
  </si>
  <si>
    <t>Intézmények</t>
  </si>
  <si>
    <t>Önkormányzat</t>
  </si>
  <si>
    <t>Összesen</t>
  </si>
  <si>
    <t xml:space="preserve"> </t>
  </si>
  <si>
    <t>Bevételek</t>
  </si>
  <si>
    <t>Hatósági jogkörhöz köthető működési bevételek</t>
  </si>
  <si>
    <t>Egyéb saját bevétel</t>
  </si>
  <si>
    <t>ÁFA bevételek és visszatérülések</t>
  </si>
  <si>
    <t>Hozam- és kamatbevételek</t>
  </si>
  <si>
    <t>Működési célú pénzeszköz átvétel államháztartáson kívülről</t>
  </si>
  <si>
    <t>Intézmények működési bevételei:(1-5  sor)</t>
  </si>
  <si>
    <t>Helyi adók</t>
  </si>
  <si>
    <t>8/a</t>
  </si>
  <si>
    <t xml:space="preserve">  Átengedett központi adók: személyi jövedelem adó</t>
  </si>
  <si>
    <t>8/b</t>
  </si>
  <si>
    <t xml:space="preserve">  Átengedett központi adók: gépjárműadó</t>
  </si>
  <si>
    <t>Egyéb sajátos működési bevételek</t>
  </si>
  <si>
    <t>Önkormányzat sajátos működési bevételei.: (7-9 sor)</t>
  </si>
  <si>
    <t>Önkormányzati lakások és egyéb helyiségek ért.származó bevétel</t>
  </si>
  <si>
    <t>Egyéb vagyon üzem.koncesszióból származó bevétel</t>
  </si>
  <si>
    <t>Önkormányzat sajátos felhalmozási bevételei:</t>
  </si>
  <si>
    <t xml:space="preserve">Tárgyi eszk. immateriális javak értékesítése </t>
  </si>
  <si>
    <t>Pénzügyi befektetések bevételei</t>
  </si>
  <si>
    <t>Osztalék - és hozambevétel</t>
  </si>
  <si>
    <t>Értékpapírok, részvények értékesítéséből bevétel</t>
  </si>
  <si>
    <t>Felhalm. és tőke jell.bevét.: (14-17 sor)</t>
  </si>
  <si>
    <t>Normatív  állami hozzájárulások lakosságszámhoz kötött</t>
  </si>
  <si>
    <t>Normatív módon elosztott feladatmutatóhoz kötött</t>
  </si>
  <si>
    <t>Központosított előirányzatok</t>
  </si>
  <si>
    <t>Színházak pályázati támogatása</t>
  </si>
  <si>
    <t>Kiegészítő támogatás egyes közoktatási feladatok ellátáshoz</t>
  </si>
  <si>
    <t>Egyes jövedelempótló támog. kieg. és közcélú fogl. támog.</t>
  </si>
  <si>
    <t>Helyi önk. Hivatásos Tűzoltóságok támogatása</t>
  </si>
  <si>
    <t>Működésképtelen önkormányzatok támogatása</t>
  </si>
  <si>
    <t>Céltámogatás</t>
  </si>
  <si>
    <t xml:space="preserve">Céljellegű decentralizált támogatás  vis maior </t>
  </si>
  <si>
    <t>Központi  támogatások össz.: (19-28)</t>
  </si>
  <si>
    <t>Támogatásértékű működési bevétel társ.bizt.alapoktól</t>
  </si>
  <si>
    <t>Támogatásértékű működési bevétel államháztartáson belülről</t>
  </si>
  <si>
    <t>Támogatásértékű bevételek</t>
  </si>
  <si>
    <t>Támogatásértékű felhalmozási bevétel államháztartáson belülről</t>
  </si>
  <si>
    <t>Felhalmozási célú pénzeszközátvétel az államháztartáson kívülről</t>
  </si>
  <si>
    <t>Kiegészítések, visszatérülések</t>
  </si>
  <si>
    <t>Támogatások, támogatásértékű bevételek összesen:</t>
  </si>
  <si>
    <t>Működési célú hitel</t>
  </si>
  <si>
    <t>Felhalm.célú hitel</t>
  </si>
  <si>
    <t>Önrész hitel</t>
  </si>
  <si>
    <t>Hitelműveletek bevételei (37-41)</t>
  </si>
  <si>
    <t>Korábban nyújtott hitelek visszatérülése vállalkozástól</t>
  </si>
  <si>
    <t>Korábban nyújtott hitelek visszatérülése lakosságtól</t>
  </si>
  <si>
    <t>Korábban nyújtott hitelek visszatérülése dolgozóktól</t>
  </si>
  <si>
    <t>Pénzmaradvány igénybevétele: pénzforg.bev.</t>
  </si>
  <si>
    <t>Egyéb bevételek (43-47)</t>
  </si>
  <si>
    <t>Pénzforgalmi bevételek összesen [6+10+13+18+29+36+42+47]</t>
  </si>
  <si>
    <t>Előző évi pénzmaradvány</t>
  </si>
  <si>
    <t xml:space="preserve">Intézményfinanszírozás </t>
  </si>
  <si>
    <t>Kiegyenlítő, függő, átfutó, egyéb kieg. visszat.</t>
  </si>
  <si>
    <t>Fordított ÁFA miatti technikai rendezés</t>
  </si>
  <si>
    <t>Bevételek mindösszesen (48+49+50+51 sor)</t>
  </si>
  <si>
    <t>Kiadások</t>
  </si>
  <si>
    <t>Költségvetési szervek folyó kiadásai</t>
  </si>
  <si>
    <t xml:space="preserve">     Ebből:     -  személyi juttatások</t>
  </si>
  <si>
    <t xml:space="preserve">                    -  munkaadókat terhelő járulékok </t>
  </si>
  <si>
    <t xml:space="preserve">                    -  Dologi kiadások</t>
  </si>
  <si>
    <t xml:space="preserve">                    -  Támogatásértékű működési kiadások és egyéb támogatások</t>
  </si>
  <si>
    <t xml:space="preserve">                    -  Ellátottak juttatásai</t>
  </si>
  <si>
    <t>Felhalmozási kiadások (ÁFA-val)</t>
  </si>
  <si>
    <t xml:space="preserve">    Ebből:       -  beruházási  kiadások</t>
  </si>
  <si>
    <t xml:space="preserve">                     -  felújítási kiadások</t>
  </si>
  <si>
    <t xml:space="preserve">                     -  Támogatásértékű felhalmozási és egyéb kiadások</t>
  </si>
  <si>
    <t>Adósságszolgálati kötelezettség</t>
  </si>
  <si>
    <t>Tartalék előirányzatok</t>
  </si>
  <si>
    <t>Kiegyenlítő, függő, átfutó, egyéb kiadások</t>
  </si>
  <si>
    <t>Kiadások mindösszesen: (53+54+55+56 sor)</t>
  </si>
  <si>
    <t xml:space="preserve">működési pénzügyi mérlege </t>
  </si>
  <si>
    <t>PM  Hivatal</t>
  </si>
  <si>
    <t>Önkorm.</t>
  </si>
  <si>
    <t>Átengedett központi adók: személyi jövedelem adó</t>
  </si>
  <si>
    <t>Átengedett központi adók: gépjárműadó</t>
  </si>
  <si>
    <t>Egyéb központi támogatás</t>
  </si>
  <si>
    <t>Előző évi kv-i kiegészítések, visszatérülések</t>
  </si>
  <si>
    <t xml:space="preserve">felhalmozási pénzügyi mérlege </t>
  </si>
  <si>
    <t>Önkormányzat 2012. évi tervezett működési bevételei</t>
  </si>
  <si>
    <t>Bevételi jogcím megnevezése</t>
  </si>
  <si>
    <t>PMH</t>
  </si>
  <si>
    <t>Összesen  %</t>
  </si>
  <si>
    <t xml:space="preserve">Alaptevékenység egyéb bevételei </t>
  </si>
  <si>
    <t>Önkormányzati lakások lakbérbevétele</t>
  </si>
  <si>
    <t>Önkormányzati lakások értékesítése</t>
  </si>
  <si>
    <t>Önkormányzati telkek értékesítése</t>
  </si>
  <si>
    <t>Lakóingatlan bérbeadása, üzemeltetése</t>
  </si>
  <si>
    <t>Nem lakóingatlan bérbeadása, üzemeltetése</t>
  </si>
  <si>
    <t>Közterülethasználati díj</t>
  </si>
  <si>
    <t>Könyvkiadás</t>
  </si>
  <si>
    <t>Folyóirat, időszaki kiadvány</t>
  </si>
  <si>
    <t xml:space="preserve">Igazg.tevékenység bevételei </t>
  </si>
  <si>
    <t>Intézményi bevételek</t>
  </si>
  <si>
    <t>Hiányt pótló egyéb bevételek</t>
  </si>
  <si>
    <t>Szennyvíz gyűjtése, tisztítása, elhelyezése</t>
  </si>
  <si>
    <t>Továbbszámlázott bevételek</t>
  </si>
  <si>
    <t>Épület- építmény bérleti szerződések utáni ÁFA</t>
  </si>
  <si>
    <t>Értékesítés utáni  ÁFA bevétel</t>
  </si>
  <si>
    <t>Továbbszámlázott bevételek utáni ÁFA</t>
  </si>
  <si>
    <t>Hozam és kamatbevételek</t>
  </si>
  <si>
    <t>Építmény adó</t>
  </si>
  <si>
    <t>Telekadó</t>
  </si>
  <si>
    <t>Kommunális adó</t>
  </si>
  <si>
    <t>Iparűzési adó</t>
  </si>
  <si>
    <t>Idegenforgalmi adó</t>
  </si>
  <si>
    <t>Átengedett SZJA</t>
  </si>
  <si>
    <t>Személyi jövedelemadó helyben maradó része</t>
  </si>
  <si>
    <t>Jövedelemdifferenciálódás mértéke</t>
  </si>
  <si>
    <t>Gépjármű adó</t>
  </si>
  <si>
    <t>Egyéb sajátos folyó bevételek</t>
  </si>
  <si>
    <t>Bírság</t>
  </si>
  <si>
    <t>Késedelmi pótlék</t>
  </si>
  <si>
    <t>Helyszíni bírság</t>
  </si>
  <si>
    <t>Behajtási engedély díjai</t>
  </si>
  <si>
    <t>Átengedett szabálysértés</t>
  </si>
  <si>
    <t>Talajterhelési díj</t>
  </si>
  <si>
    <t>Egyéb sajátos bevételek</t>
  </si>
  <si>
    <t>Központi támogatás összesen</t>
  </si>
  <si>
    <t>Normatív állami hozzájár.lakosságszámhoz kötötten</t>
  </si>
  <si>
    <t>Normatív állami hozzájár.feladatmutatóhoz kötötten</t>
  </si>
  <si>
    <t>Kiegészítő támogatások egyes közokt.feladatokhoz</t>
  </si>
  <si>
    <t>Kiegészítő támogatások egyes szoc.feladatokhoz</t>
  </si>
  <si>
    <t>Egyes szociális feladatok támogatása</t>
  </si>
  <si>
    <t>Átvett pénzeszközök államháztartáson belül</t>
  </si>
  <si>
    <t>Pályázati pénzeszköz útépítésre</t>
  </si>
  <si>
    <t>Család és nővédelmi eü.ellátás</t>
  </si>
  <si>
    <t>Ifjúsági-egészségügyi ellátás</t>
  </si>
  <si>
    <t>Köcélú  foglalkoztatás</t>
  </si>
  <si>
    <t>Mozgáskorlátozottak közlekedési támogatása</t>
  </si>
  <si>
    <t>Véglegesen átv.pénze.államházt.belülről</t>
  </si>
  <si>
    <t xml:space="preserve">Korábbi években nyújtott hitelek visszatérülése lakosságtól </t>
  </si>
  <si>
    <t>Pénzmaradvány</t>
  </si>
  <si>
    <t>Függő., átfutó, kiegyenlítő bevételek</t>
  </si>
  <si>
    <t>Működési bevételek összesen</t>
  </si>
  <si>
    <t>Intézmény finanszírozás</t>
  </si>
  <si>
    <t>MINDÖSSZESEN</t>
  </si>
  <si>
    <t>Önkormányzat 2012. évi tervezett felhalmozási bevételei</t>
  </si>
  <si>
    <t>Felhalmozási bevételek összesen</t>
  </si>
  <si>
    <t>Átvett pénzeszközök államháztartáson kívül</t>
  </si>
  <si>
    <t>Véglegesen átv.pénzeszk.vállalkozástól</t>
  </si>
  <si>
    <t>Pilisborosjenő, 2012. szeptember</t>
  </si>
  <si>
    <t>Pilisborosjenő község Önkormányzata 2012. évi költségvetésről és a költségvetés végrehajtásának szabályairól szóló 9/2012.(III.12.) önkormányzati rendelet 2. sz. melléklete</t>
  </si>
  <si>
    <t>Pilisborosjenő község Önkormányzata 2012. évi költségvetésről és a költségvetés végrehajtásának szabályairól szóló 9/2012.(III.12.) önkormányzati rendelet 2/1. sz. melléklete</t>
  </si>
  <si>
    <t>Pilisborosjenő község Önkormányzata 2012. évi költségvetésről és a költségvetés végrehajtásának szabályairól szóló 9/2012.(III.12.) önkormányzati rendelet 2/2. sz. melléklete</t>
  </si>
  <si>
    <t>Pilisborosjenő község Önkormányzata 2012. évi költségvetésről és a költségvetés végrehajtásának szabályairól szóló 9/2012.(III.12.) önkormányzati rendelet 5/A sz. melléklete</t>
  </si>
  <si>
    <t>36/a</t>
  </si>
  <si>
    <t>Pénzforgalmi bevételek összesen [6+10+13+18+29+36+36/a+42+47]</t>
  </si>
  <si>
    <t>Pilisborosjenő község Önkormányzata 2012. évi költségvetésről és a költségvetés végrehajtásának szabályairól szóló 9/2012.(III.12.) önkormányzati rendelet 5/B sz. melléklete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</si>
</sst>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</numFmts>
  <fonts count="30">
    <font>
      <sz val="10"/>
      <name val="H-Times New Roman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 CE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sz val="8"/>
      <name val="H-Times New Roman"/>
      <family val="0"/>
    </font>
    <font>
      <b/>
      <sz val="8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n"/>
      <top style="medium">
        <color indexed="8"/>
      </top>
      <bottom style="medium"/>
    </border>
    <border>
      <left>
        <color indexed="63"/>
      </left>
      <right style="thin"/>
      <top style="medium">
        <color indexed="8"/>
      </top>
      <bottom style="medium"/>
    </border>
    <border>
      <left style="thin"/>
      <right style="thin"/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4" borderId="7" applyNumberFormat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1" fillId="6" borderId="0" applyNumberFormat="0" applyBorder="0" applyAlignment="0" applyProtection="0"/>
    <xf numFmtId="0" fontId="12" fillId="16" borderId="8" applyNumberFormat="0" applyAlignment="0" applyProtection="0"/>
    <xf numFmtId="0" fontId="13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4" fillId="17" borderId="0" applyNumberFormat="0" applyBorder="0" applyAlignment="0" applyProtection="0"/>
    <xf numFmtId="0" fontId="15" fillId="7" borderId="0" applyNumberFormat="0" applyBorder="0" applyAlignment="0" applyProtection="0"/>
    <xf numFmtId="0" fontId="16" fillId="16" borderId="1" applyNumberFormat="0" applyAlignment="0" applyProtection="0"/>
    <xf numFmtId="9" fontId="1" fillId="0" borderId="0" applyFill="0" applyBorder="0" applyAlignment="0" applyProtection="0"/>
  </cellStyleXfs>
  <cellXfs count="335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8" fillId="16" borderId="0" xfId="0" applyFont="1" applyFill="1" applyBorder="1" applyAlignment="1">
      <alignment/>
    </xf>
    <xf numFmtId="0" fontId="18" fillId="16" borderId="0" xfId="0" applyFont="1" applyFill="1" applyAlignment="1">
      <alignment/>
    </xf>
    <xf numFmtId="3" fontId="18" fillId="16" borderId="0" xfId="0" applyNumberFormat="1" applyFont="1" applyFill="1" applyBorder="1" applyAlignment="1">
      <alignment horizontal="right"/>
    </xf>
    <xf numFmtId="0" fontId="18" fillId="16" borderId="10" xfId="0" applyFont="1" applyFill="1" applyBorder="1" applyAlignment="1">
      <alignment horizontal="center" vertical="center" wrapText="1"/>
    </xf>
    <xf numFmtId="0" fontId="18" fillId="16" borderId="11" xfId="0" applyFont="1" applyFill="1" applyBorder="1" applyAlignment="1">
      <alignment vertical="top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16" borderId="13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18" fillId="0" borderId="15" xfId="0" applyNumberFormat="1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0" xfId="0" applyFont="1" applyAlignment="1">
      <alignment/>
    </xf>
    <xf numFmtId="3" fontId="19" fillId="0" borderId="17" xfId="0" applyNumberFormat="1" applyFont="1" applyBorder="1" applyAlignment="1">
      <alignment vertical="center"/>
    </xf>
    <xf numFmtId="3" fontId="19" fillId="0" borderId="18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0" fontId="18" fillId="0" borderId="19" xfId="0" applyFont="1" applyBorder="1" applyAlignment="1">
      <alignment/>
    </xf>
    <xf numFmtId="3" fontId="18" fillId="0" borderId="0" xfId="0" applyNumberFormat="1" applyFont="1" applyBorder="1" applyAlignment="1">
      <alignment vertical="center"/>
    </xf>
    <xf numFmtId="3" fontId="18" fillId="0" borderId="0" xfId="0" applyNumberFormat="1" applyFont="1" applyFill="1" applyBorder="1" applyAlignment="1">
      <alignment vertical="center"/>
    </xf>
    <xf numFmtId="3" fontId="19" fillId="0" borderId="20" xfId="0" applyNumberFormat="1" applyFont="1" applyBorder="1" applyAlignment="1">
      <alignment vertical="center"/>
    </xf>
    <xf numFmtId="3" fontId="19" fillId="0" borderId="21" xfId="0" applyNumberFormat="1" applyFont="1" applyBorder="1" applyAlignment="1">
      <alignment vertical="center"/>
    </xf>
    <xf numFmtId="3" fontId="19" fillId="0" borderId="0" xfId="0" applyNumberFormat="1" applyFont="1" applyBorder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3" fontId="18" fillId="0" borderId="0" xfId="0" applyNumberFormat="1" applyFont="1" applyBorder="1" applyAlignment="1">
      <alignment/>
    </xf>
    <xf numFmtId="3" fontId="18" fillId="0" borderId="0" xfId="0" applyNumberFormat="1" applyFont="1" applyFill="1" applyBorder="1" applyAlignment="1">
      <alignment/>
    </xf>
    <xf numFmtId="3" fontId="22" fillId="0" borderId="0" xfId="0" applyNumberFormat="1" applyFont="1" applyBorder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0" fontId="22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19" xfId="0" applyFont="1" applyBorder="1" applyAlignment="1">
      <alignment/>
    </xf>
    <xf numFmtId="3" fontId="19" fillId="0" borderId="22" xfId="0" applyNumberFormat="1" applyFont="1" applyBorder="1" applyAlignment="1">
      <alignment vertical="center"/>
    </xf>
    <xf numFmtId="0" fontId="18" fillId="0" borderId="14" xfId="0" applyFont="1" applyBorder="1" applyAlignment="1">
      <alignment/>
    </xf>
    <xf numFmtId="0" fontId="23" fillId="0" borderId="0" xfId="0" applyFont="1" applyAlignment="1">
      <alignment/>
    </xf>
    <xf numFmtId="0" fontId="19" fillId="0" borderId="23" xfId="0" applyFont="1" applyBorder="1" applyAlignment="1">
      <alignment horizontal="center" vertical="center"/>
    </xf>
    <xf numFmtId="0" fontId="19" fillId="0" borderId="12" xfId="0" applyFont="1" applyBorder="1" applyAlignment="1">
      <alignment vertical="center"/>
    </xf>
    <xf numFmtId="3" fontId="24" fillId="0" borderId="24" xfId="0" applyNumberFormat="1" applyFont="1" applyBorder="1" applyAlignment="1">
      <alignment vertical="center"/>
    </xf>
    <xf numFmtId="3" fontId="19" fillId="0" borderId="24" xfId="0" applyNumberFormat="1" applyFont="1" applyBorder="1" applyAlignment="1">
      <alignment vertical="center"/>
    </xf>
    <xf numFmtId="3" fontId="19" fillId="0" borderId="25" xfId="0" applyNumberFormat="1" applyFont="1" applyBorder="1" applyAlignment="1">
      <alignment vertical="center"/>
    </xf>
    <xf numFmtId="3" fontId="19" fillId="0" borderId="26" xfId="0" applyNumberFormat="1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3" fontId="19" fillId="0" borderId="27" xfId="0" applyNumberFormat="1" applyFont="1" applyBorder="1" applyAlignment="1">
      <alignment vertical="center"/>
    </xf>
    <xf numFmtId="164" fontId="19" fillId="0" borderId="21" xfId="0" applyNumberFormat="1" applyFont="1" applyBorder="1" applyAlignment="1">
      <alignment vertical="center"/>
    </xf>
    <xf numFmtId="0" fontId="23" fillId="0" borderId="28" xfId="0" applyFont="1" applyBorder="1" applyAlignment="1">
      <alignment/>
    </xf>
    <xf numFmtId="0" fontId="19" fillId="0" borderId="23" xfId="0" applyFont="1" applyBorder="1" applyAlignment="1">
      <alignment horizontal="center" vertical="center" wrapText="1"/>
    </xf>
    <xf numFmtId="0" fontId="19" fillId="0" borderId="23" xfId="0" applyFont="1" applyBorder="1" applyAlignment="1">
      <alignment vertical="center" wrapText="1"/>
    </xf>
    <xf numFmtId="164" fontId="19" fillId="0" borderId="26" xfId="0" applyNumberFormat="1" applyFont="1" applyBorder="1" applyAlignment="1">
      <alignment vertical="center"/>
    </xf>
    <xf numFmtId="0" fontId="18" fillId="16" borderId="0" xfId="0" applyFon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18" fillId="16" borderId="29" xfId="0" applyFont="1" applyFill="1" applyBorder="1" applyAlignment="1">
      <alignment vertical="top"/>
    </xf>
    <xf numFmtId="0" fontId="18" fillId="16" borderId="12" xfId="0" applyFont="1" applyFill="1" applyBorder="1" applyAlignment="1">
      <alignment horizontal="center" vertical="top"/>
    </xf>
    <xf numFmtId="3" fontId="19" fillId="0" borderId="30" xfId="0" applyNumberFormat="1" applyFont="1" applyBorder="1" applyAlignment="1">
      <alignment vertical="center"/>
    </xf>
    <xf numFmtId="3" fontId="19" fillId="0" borderId="31" xfId="0" applyNumberFormat="1" applyFont="1" applyBorder="1" applyAlignment="1">
      <alignment vertical="center"/>
    </xf>
    <xf numFmtId="0" fontId="18" fillId="0" borderId="32" xfId="0" applyFont="1" applyBorder="1" applyAlignment="1">
      <alignment/>
    </xf>
    <xf numFmtId="3" fontId="18" fillId="0" borderId="33" xfId="0" applyNumberFormat="1" applyFont="1" applyBorder="1" applyAlignment="1">
      <alignment vertical="center"/>
    </xf>
    <xf numFmtId="3" fontId="18" fillId="0" borderId="34" xfId="0" applyNumberFormat="1" applyFont="1" applyFill="1" applyBorder="1" applyAlignment="1">
      <alignment vertical="center"/>
    </xf>
    <xf numFmtId="0" fontId="19" fillId="0" borderId="32" xfId="0" applyFont="1" applyBorder="1" applyAlignment="1">
      <alignment vertical="center"/>
    </xf>
    <xf numFmtId="3" fontId="19" fillId="0" borderId="33" xfId="0" applyNumberFormat="1" applyFont="1" applyBorder="1" applyAlignment="1">
      <alignment vertical="center"/>
    </xf>
    <xf numFmtId="3" fontId="19" fillId="0" borderId="34" xfId="0" applyNumberFormat="1" applyFont="1" applyFill="1" applyBorder="1" applyAlignment="1">
      <alignment vertical="center"/>
    </xf>
    <xf numFmtId="3" fontId="18" fillId="0" borderId="33" xfId="0" applyNumberFormat="1" applyFont="1" applyBorder="1" applyAlignment="1">
      <alignment/>
    </xf>
    <xf numFmtId="3" fontId="18" fillId="0" borderId="34" xfId="0" applyNumberFormat="1" applyFont="1" applyFill="1" applyBorder="1" applyAlignment="1">
      <alignment/>
    </xf>
    <xf numFmtId="0" fontId="18" fillId="0" borderId="32" xfId="0" applyFont="1" applyBorder="1" applyAlignment="1">
      <alignment vertical="center"/>
    </xf>
    <xf numFmtId="0" fontId="19" fillId="0" borderId="35" xfId="0" applyFont="1" applyBorder="1" applyAlignment="1">
      <alignment horizontal="center"/>
    </xf>
    <xf numFmtId="0" fontId="19" fillId="0" borderId="32" xfId="0" applyFont="1" applyBorder="1" applyAlignment="1">
      <alignment/>
    </xf>
    <xf numFmtId="3" fontId="18" fillId="0" borderId="34" xfId="0" applyNumberFormat="1" applyFont="1" applyBorder="1" applyAlignment="1">
      <alignment vertical="center"/>
    </xf>
    <xf numFmtId="3" fontId="19" fillId="0" borderId="34" xfId="0" applyNumberFormat="1" applyFont="1" applyBorder="1" applyAlignment="1">
      <alignment vertical="center"/>
    </xf>
    <xf numFmtId="0" fontId="18" fillId="0" borderId="36" xfId="0" applyFont="1" applyBorder="1" applyAlignment="1">
      <alignment/>
    </xf>
    <xf numFmtId="3" fontId="18" fillId="0" borderId="37" xfId="0" applyNumberFormat="1" applyFont="1" applyBorder="1" applyAlignment="1">
      <alignment vertical="center"/>
    </xf>
    <xf numFmtId="3" fontId="18" fillId="0" borderId="38" xfId="0" applyNumberFormat="1" applyFont="1" applyBorder="1" applyAlignment="1">
      <alignment vertical="center"/>
    </xf>
    <xf numFmtId="0" fontId="18" fillId="0" borderId="35" xfId="0" applyFont="1" applyBorder="1" applyAlignment="1">
      <alignment/>
    </xf>
    <xf numFmtId="0" fontId="23" fillId="0" borderId="0" xfId="0" applyFont="1" applyBorder="1" applyAlignment="1">
      <alignment/>
    </xf>
    <xf numFmtId="3" fontId="18" fillId="0" borderId="34" xfId="0" applyNumberFormat="1" applyFont="1" applyBorder="1" applyAlignment="1">
      <alignment/>
    </xf>
    <xf numFmtId="3" fontId="18" fillId="0" borderId="33" xfId="0" applyNumberFormat="1" applyFont="1" applyFill="1" applyBorder="1" applyAlignment="1">
      <alignment/>
    </xf>
    <xf numFmtId="0" fontId="0" fillId="0" borderId="34" xfId="0" applyFont="1" applyBorder="1" applyAlignment="1">
      <alignment/>
    </xf>
    <xf numFmtId="3" fontId="19" fillId="0" borderId="39" xfId="0" applyNumberFormat="1" applyFont="1" applyBorder="1" applyAlignment="1">
      <alignment vertical="center"/>
    </xf>
    <xf numFmtId="3" fontId="19" fillId="0" borderId="40" xfId="0" applyNumberFormat="1" applyFont="1" applyBorder="1" applyAlignment="1">
      <alignment vertical="center"/>
    </xf>
    <xf numFmtId="0" fontId="19" fillId="0" borderId="41" xfId="0" applyFont="1" applyBorder="1" applyAlignment="1">
      <alignment vertical="center"/>
    </xf>
    <xf numFmtId="0" fontId="18" fillId="0" borderId="32" xfId="0" applyFont="1" applyBorder="1" applyAlignment="1">
      <alignment horizontal="center"/>
    </xf>
    <xf numFmtId="0" fontId="18" fillId="0" borderId="42" xfId="0" applyFont="1" applyBorder="1" applyAlignment="1">
      <alignment/>
    </xf>
    <xf numFmtId="0" fontId="19" fillId="0" borderId="32" xfId="0" applyFont="1" applyBorder="1" applyAlignment="1">
      <alignment horizontal="center" vertical="center"/>
    </xf>
    <xf numFmtId="0" fontId="19" fillId="0" borderId="42" xfId="0" applyFont="1" applyBorder="1" applyAlignment="1">
      <alignment vertical="center"/>
    </xf>
    <xf numFmtId="0" fontId="18" fillId="0" borderId="32" xfId="0" applyFont="1" applyBorder="1" applyAlignment="1">
      <alignment horizontal="center" vertical="center"/>
    </xf>
    <xf numFmtId="0" fontId="18" fillId="0" borderId="42" xfId="0" applyFont="1" applyBorder="1" applyAlignment="1">
      <alignment vertical="center"/>
    </xf>
    <xf numFmtId="0" fontId="19" fillId="0" borderId="32" xfId="0" applyFont="1" applyBorder="1" applyAlignment="1">
      <alignment horizontal="center"/>
    </xf>
    <xf numFmtId="0" fontId="19" fillId="0" borderId="42" xfId="0" applyFont="1" applyBorder="1" applyAlignment="1">
      <alignment/>
    </xf>
    <xf numFmtId="0" fontId="18" fillId="0" borderId="36" xfId="0" applyFont="1" applyBorder="1" applyAlignment="1">
      <alignment horizontal="center"/>
    </xf>
    <xf numFmtId="0" fontId="18" fillId="0" borderId="43" xfId="0" applyFont="1" applyBorder="1" applyAlignment="1">
      <alignment/>
    </xf>
    <xf numFmtId="0" fontId="19" fillId="0" borderId="44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23" fillId="0" borderId="35" xfId="0" applyFont="1" applyBorder="1" applyAlignment="1">
      <alignment/>
    </xf>
    <xf numFmtId="0" fontId="18" fillId="16" borderId="0" xfId="0" applyFont="1" applyFill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 horizontal="right"/>
    </xf>
    <xf numFmtId="3" fontId="25" fillId="0" borderId="0" xfId="0" applyNumberFormat="1" applyFont="1" applyFill="1" applyAlignment="1">
      <alignment horizontal="right"/>
    </xf>
    <xf numFmtId="3" fontId="26" fillId="0" borderId="12" xfId="0" applyNumberFormat="1" applyFont="1" applyFill="1" applyBorder="1" applyAlignment="1">
      <alignment horizontal="right" vertical="center" wrapText="1"/>
    </xf>
    <xf numFmtId="0" fontId="25" fillId="0" borderId="18" xfId="0" applyFont="1" applyBorder="1" applyAlignment="1">
      <alignment/>
    </xf>
    <xf numFmtId="3" fontId="25" fillId="0" borderId="41" xfId="0" applyNumberFormat="1" applyFont="1" applyBorder="1" applyAlignment="1">
      <alignment horizontal="right"/>
    </xf>
    <xf numFmtId="3" fontId="26" fillId="0" borderId="41" xfId="0" applyNumberFormat="1" applyFont="1" applyFill="1" applyBorder="1" applyAlignment="1">
      <alignment horizontal="right" vertical="center"/>
    </xf>
    <xf numFmtId="0" fontId="26" fillId="0" borderId="21" xfId="0" applyFont="1" applyBorder="1" applyAlignment="1">
      <alignment horizontal="left" vertical="center" wrapText="1"/>
    </xf>
    <xf numFmtId="3" fontId="26" fillId="0" borderId="42" xfId="0" applyNumberFormat="1" applyFont="1" applyFill="1" applyBorder="1" applyAlignment="1">
      <alignment horizontal="right" vertical="center"/>
    </xf>
    <xf numFmtId="3" fontId="26" fillId="0" borderId="42" xfId="0" applyNumberFormat="1" applyFont="1" applyBorder="1" applyAlignment="1">
      <alignment horizontal="right" vertical="center" wrapText="1"/>
    </xf>
    <xf numFmtId="0" fontId="25" fillId="0" borderId="21" xfId="0" applyFont="1" applyBorder="1" applyAlignment="1">
      <alignment horizontal="left" vertical="center" wrapText="1"/>
    </xf>
    <xf numFmtId="3" fontId="25" fillId="0" borderId="42" xfId="0" applyNumberFormat="1" applyFont="1" applyBorder="1" applyAlignment="1">
      <alignment horizontal="right" vertical="center" wrapText="1"/>
    </xf>
    <xf numFmtId="3" fontId="25" fillId="0" borderId="42" xfId="0" applyNumberFormat="1" applyFont="1" applyFill="1" applyBorder="1" applyAlignment="1">
      <alignment horizontal="right" vertical="center"/>
    </xf>
    <xf numFmtId="0" fontId="25" fillId="0" borderId="21" xfId="0" applyFont="1" applyFill="1" applyBorder="1" applyAlignment="1">
      <alignment horizontal="left" vertical="center" wrapText="1"/>
    </xf>
    <xf numFmtId="3" fontId="25" fillId="0" borderId="42" xfId="0" applyNumberFormat="1" applyFont="1" applyFill="1" applyBorder="1" applyAlignment="1">
      <alignment horizontal="right" vertical="center" wrapText="1"/>
    </xf>
    <xf numFmtId="0" fontId="25" fillId="0" borderId="46" xfId="0" applyFont="1" applyBorder="1" applyAlignment="1">
      <alignment/>
    </xf>
    <xf numFmtId="3" fontId="25" fillId="0" borderId="47" xfId="0" applyNumberFormat="1" applyFont="1" applyBorder="1" applyAlignment="1">
      <alignment horizontal="right"/>
    </xf>
    <xf numFmtId="3" fontId="26" fillId="0" borderId="47" xfId="0" applyNumberFormat="1" applyFont="1" applyFill="1" applyBorder="1" applyAlignment="1">
      <alignment horizontal="right" vertical="center"/>
    </xf>
    <xf numFmtId="3" fontId="25" fillId="0" borderId="47" xfId="0" applyNumberFormat="1" applyFont="1" applyFill="1" applyBorder="1" applyAlignment="1">
      <alignment horizontal="right" vertical="center"/>
    </xf>
    <xf numFmtId="0" fontId="26" fillId="0" borderId="21" xfId="0" applyFont="1" applyBorder="1" applyAlignment="1">
      <alignment/>
    </xf>
    <xf numFmtId="0" fontId="26" fillId="0" borderId="0" xfId="0" applyFont="1" applyAlignment="1">
      <alignment/>
    </xf>
    <xf numFmtId="0" fontId="25" fillId="0" borderId="21" xfId="0" applyFont="1" applyFill="1" applyBorder="1" applyAlignment="1">
      <alignment vertical="center" wrapText="1" shrinkToFit="1"/>
    </xf>
    <xf numFmtId="3" fontId="25" fillId="0" borderId="42" xfId="0" applyNumberFormat="1" applyFont="1" applyFill="1" applyBorder="1" applyAlignment="1">
      <alignment horizontal="right" vertical="center" wrapText="1" shrinkToFit="1"/>
    </xf>
    <xf numFmtId="3" fontId="26" fillId="0" borderId="42" xfId="0" applyNumberFormat="1" applyFont="1" applyFill="1" applyBorder="1" applyAlignment="1">
      <alignment horizontal="right" vertical="center" wrapText="1" shrinkToFit="1"/>
    </xf>
    <xf numFmtId="0" fontId="26" fillId="0" borderId="21" xfId="0" applyFont="1" applyFill="1" applyBorder="1" applyAlignment="1">
      <alignment horizontal="left" vertical="center" wrapText="1"/>
    </xf>
    <xf numFmtId="3" fontId="26" fillId="0" borderId="42" xfId="0" applyNumberFormat="1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left" vertical="center" wrapText="1"/>
    </xf>
    <xf numFmtId="3" fontId="26" fillId="0" borderId="0" xfId="0" applyNumberFormat="1" applyFont="1" applyFill="1" applyBorder="1" applyAlignment="1">
      <alignment horizontal="right" vertical="center" wrapText="1"/>
    </xf>
    <xf numFmtId="3" fontId="26" fillId="0" borderId="14" xfId="0" applyNumberFormat="1" applyFont="1" applyFill="1" applyBorder="1" applyAlignment="1">
      <alignment horizontal="right" vertical="center"/>
    </xf>
    <xf numFmtId="0" fontId="26" fillId="0" borderId="25" xfId="0" applyFont="1" applyBorder="1" applyAlignment="1">
      <alignment horizontal="left" vertical="center" wrapText="1"/>
    </xf>
    <xf numFmtId="3" fontId="26" fillId="0" borderId="25" xfId="0" applyNumberFormat="1" applyFont="1" applyFill="1" applyBorder="1" applyAlignment="1">
      <alignment horizontal="right" vertical="center"/>
    </xf>
    <xf numFmtId="0" fontId="25" fillId="16" borderId="0" xfId="0" applyFont="1" applyFill="1" applyAlignment="1">
      <alignment vertical="center"/>
    </xf>
    <xf numFmtId="0" fontId="25" fillId="16" borderId="0" xfId="0" applyFont="1" applyFill="1" applyAlignment="1">
      <alignment horizontal="left" vertical="center"/>
    </xf>
    <xf numFmtId="3" fontId="25" fillId="16" borderId="0" xfId="0" applyNumberFormat="1" applyFont="1" applyFill="1" applyAlignment="1">
      <alignment horizontal="right" vertical="center"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21" fillId="16" borderId="0" xfId="0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9" fillId="0" borderId="30" xfId="0" applyFont="1" applyBorder="1" applyAlignment="1">
      <alignment horizontal="center"/>
    </xf>
    <xf numFmtId="0" fontId="29" fillId="0" borderId="41" xfId="0" applyFont="1" applyBorder="1" applyAlignment="1">
      <alignment/>
    </xf>
    <xf numFmtId="0" fontId="29" fillId="0" borderId="41" xfId="0" applyFont="1" applyBorder="1" applyAlignment="1">
      <alignment horizontal="right"/>
    </xf>
    <xf numFmtId="3" fontId="21" fillId="0" borderId="41" xfId="0" applyNumberFormat="1" applyFont="1" applyFill="1" applyBorder="1" applyAlignment="1">
      <alignment vertical="center"/>
    </xf>
    <xf numFmtId="0" fontId="29" fillId="0" borderId="33" xfId="0" applyFont="1" applyBorder="1" applyAlignment="1">
      <alignment horizontal="center"/>
    </xf>
    <xf numFmtId="3" fontId="21" fillId="0" borderId="42" xfId="0" applyNumberFormat="1" applyFont="1" applyFill="1" applyBorder="1" applyAlignment="1">
      <alignment vertical="center"/>
    </xf>
    <xf numFmtId="0" fontId="29" fillId="0" borderId="42" xfId="0" applyFont="1" applyBorder="1" applyAlignment="1">
      <alignment horizontal="left" vertical="center" wrapText="1"/>
    </xf>
    <xf numFmtId="0" fontId="29" fillId="0" borderId="42" xfId="0" applyFont="1" applyBorder="1" applyAlignment="1">
      <alignment horizontal="right" vertical="center" wrapText="1"/>
    </xf>
    <xf numFmtId="3" fontId="29" fillId="0" borderId="42" xfId="0" applyNumberFormat="1" applyFont="1" applyFill="1" applyBorder="1" applyAlignment="1">
      <alignment vertical="center"/>
    </xf>
    <xf numFmtId="0" fontId="29" fillId="0" borderId="42" xfId="0" applyFont="1" applyFill="1" applyBorder="1" applyAlignment="1">
      <alignment horizontal="left" vertical="center" wrapText="1"/>
    </xf>
    <xf numFmtId="0" fontId="29" fillId="0" borderId="42" xfId="0" applyFont="1" applyFill="1" applyBorder="1" applyAlignment="1">
      <alignment horizontal="right" vertical="center" wrapText="1"/>
    </xf>
    <xf numFmtId="0" fontId="21" fillId="0" borderId="33" xfId="0" applyFont="1" applyBorder="1" applyAlignment="1">
      <alignment horizontal="center"/>
    </xf>
    <xf numFmtId="0" fontId="21" fillId="0" borderId="42" xfId="0" applyFont="1" applyBorder="1" applyAlignment="1">
      <alignment horizontal="left" vertical="center" wrapText="1"/>
    </xf>
    <xf numFmtId="0" fontId="21" fillId="0" borderId="42" xfId="0" applyFont="1" applyBorder="1" applyAlignment="1">
      <alignment horizontal="right" vertical="center" wrapText="1"/>
    </xf>
    <xf numFmtId="0" fontId="21" fillId="0" borderId="0" xfId="0" applyFont="1" applyAlignment="1">
      <alignment/>
    </xf>
    <xf numFmtId="3" fontId="21" fillId="0" borderId="42" xfId="0" applyNumberFormat="1" applyFont="1" applyFill="1" applyBorder="1" applyAlignment="1">
      <alignment horizontal="right" vertical="center"/>
    </xf>
    <xf numFmtId="0" fontId="29" fillId="0" borderId="42" xfId="0" applyFont="1" applyFill="1" applyBorder="1" applyAlignment="1">
      <alignment vertical="center" wrapText="1" shrinkToFit="1"/>
    </xf>
    <xf numFmtId="0" fontId="29" fillId="0" borderId="42" xfId="0" applyFont="1" applyFill="1" applyBorder="1" applyAlignment="1">
      <alignment horizontal="right" vertical="center" wrapText="1" shrinkToFit="1"/>
    </xf>
    <xf numFmtId="3" fontId="29" fillId="0" borderId="42" xfId="0" applyNumberFormat="1" applyFont="1" applyFill="1" applyBorder="1" applyAlignment="1">
      <alignment horizontal="right" vertical="center"/>
    </xf>
    <xf numFmtId="0" fontId="21" fillId="0" borderId="42" xfId="0" applyFont="1" applyFill="1" applyBorder="1" applyAlignment="1">
      <alignment horizontal="left" vertical="center" wrapText="1"/>
    </xf>
    <xf numFmtId="0" fontId="21" fillId="0" borderId="42" xfId="0" applyFont="1" applyFill="1" applyBorder="1" applyAlignment="1">
      <alignment horizontal="right" vertical="center" wrapText="1"/>
    </xf>
    <xf numFmtId="0" fontId="29" fillId="0" borderId="37" xfId="0" applyFont="1" applyBorder="1" applyAlignment="1">
      <alignment horizontal="center"/>
    </xf>
    <xf numFmtId="0" fontId="26" fillId="0" borderId="22" xfId="0" applyFont="1" applyFill="1" applyBorder="1" applyAlignment="1">
      <alignment horizontal="left" vertical="center" wrapText="1"/>
    </xf>
    <xf numFmtId="0" fontId="21" fillId="0" borderId="43" xfId="0" applyFont="1" applyFill="1" applyBorder="1" applyAlignment="1">
      <alignment horizontal="left" vertical="center" wrapText="1"/>
    </xf>
    <xf numFmtId="0" fontId="21" fillId="0" borderId="43" xfId="0" applyFont="1" applyFill="1" applyBorder="1" applyAlignment="1">
      <alignment horizontal="right" vertical="center" wrapText="1"/>
    </xf>
    <xf numFmtId="3" fontId="21" fillId="0" borderId="43" xfId="0" applyNumberFormat="1" applyFont="1" applyFill="1" applyBorder="1" applyAlignment="1">
      <alignment vertical="center"/>
    </xf>
    <xf numFmtId="0" fontId="29" fillId="0" borderId="35" xfId="0" applyFont="1" applyBorder="1" applyAlignment="1">
      <alignment horizontal="center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right" vertical="center" wrapText="1"/>
    </xf>
    <xf numFmtId="3" fontId="21" fillId="0" borderId="14" xfId="0" applyNumberFormat="1" applyFont="1" applyFill="1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21" fillId="0" borderId="25" xfId="0" applyFont="1" applyBorder="1" applyAlignment="1">
      <alignment horizontal="left" vertical="center" wrapText="1"/>
    </xf>
    <xf numFmtId="3" fontId="21" fillId="0" borderId="25" xfId="0" applyNumberFormat="1" applyFont="1" applyFill="1" applyBorder="1" applyAlignment="1">
      <alignment vertical="center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3" fontId="28" fillId="0" borderId="0" xfId="0" applyNumberFormat="1" applyFont="1" applyFill="1" applyBorder="1" applyAlignment="1">
      <alignment/>
    </xf>
    <xf numFmtId="164" fontId="19" fillId="0" borderId="48" xfId="0" applyNumberFormat="1" applyFont="1" applyBorder="1" applyAlignment="1">
      <alignment vertical="center"/>
    </xf>
    <xf numFmtId="3" fontId="19" fillId="0" borderId="46" xfId="0" applyNumberFormat="1" applyFont="1" applyBorder="1" applyAlignment="1">
      <alignment vertical="center"/>
    </xf>
    <xf numFmtId="3" fontId="18" fillId="18" borderId="34" xfId="0" applyNumberFormat="1" applyFont="1" applyFill="1" applyBorder="1" applyAlignment="1">
      <alignment vertical="center"/>
    </xf>
    <xf numFmtId="3" fontId="19" fillId="18" borderId="34" xfId="0" applyNumberFormat="1" applyFont="1" applyFill="1" applyBorder="1" applyAlignment="1">
      <alignment vertical="center"/>
    </xf>
    <xf numFmtId="3" fontId="18" fillId="18" borderId="34" xfId="0" applyNumberFormat="1" applyFont="1" applyFill="1" applyBorder="1" applyAlignment="1">
      <alignment/>
    </xf>
    <xf numFmtId="3" fontId="25" fillId="0" borderId="41" xfId="0" applyNumberFormat="1" applyFont="1" applyFill="1" applyBorder="1" applyAlignment="1">
      <alignment horizontal="right" vertical="center"/>
    </xf>
    <xf numFmtId="3" fontId="18" fillId="0" borderId="0" xfId="0" applyNumberFormat="1" applyFont="1" applyAlignment="1">
      <alignment/>
    </xf>
    <xf numFmtId="3" fontId="19" fillId="0" borderId="49" xfId="0" applyNumberFormat="1" applyFont="1" applyBorder="1" applyAlignment="1">
      <alignment vertical="center"/>
    </xf>
    <xf numFmtId="3" fontId="19" fillId="0" borderId="50" xfId="0" applyNumberFormat="1" applyFont="1" applyBorder="1" applyAlignment="1">
      <alignment vertical="center"/>
    </xf>
    <xf numFmtId="3" fontId="19" fillId="0" borderId="51" xfId="0" applyNumberFormat="1" applyFont="1" applyBorder="1" applyAlignment="1">
      <alignment vertical="center"/>
    </xf>
    <xf numFmtId="3" fontId="19" fillId="0" borderId="15" xfId="0" applyNumberFormat="1" applyFont="1" applyBorder="1" applyAlignment="1">
      <alignment vertical="center"/>
    </xf>
    <xf numFmtId="3" fontId="19" fillId="0" borderId="52" xfId="0" applyNumberFormat="1" applyFont="1" applyBorder="1" applyAlignment="1">
      <alignment vertical="center"/>
    </xf>
    <xf numFmtId="3" fontId="19" fillId="0" borderId="53" xfId="0" applyNumberFormat="1" applyFont="1" applyBorder="1" applyAlignment="1">
      <alignment vertical="center"/>
    </xf>
    <xf numFmtId="164" fontId="19" fillId="0" borderId="53" xfId="0" applyNumberFormat="1" applyFont="1" applyBorder="1" applyAlignment="1">
      <alignment vertical="center"/>
    </xf>
    <xf numFmtId="3" fontId="19" fillId="0" borderId="48" xfId="0" applyNumberFormat="1" applyFont="1" applyBorder="1" applyAlignment="1">
      <alignment horizontal="center" vertical="center"/>
    </xf>
    <xf numFmtId="3" fontId="21" fillId="0" borderId="24" xfId="0" applyNumberFormat="1" applyFont="1" applyFill="1" applyBorder="1" applyAlignment="1">
      <alignment vertical="center"/>
    </xf>
    <xf numFmtId="3" fontId="26" fillId="0" borderId="54" xfId="0" applyNumberFormat="1" applyFont="1" applyBorder="1" applyAlignment="1">
      <alignment horizontal="right" vertical="center" wrapText="1"/>
    </xf>
    <xf numFmtId="3" fontId="26" fillId="0" borderId="48" xfId="0" applyNumberFormat="1" applyFont="1" applyBorder="1" applyAlignment="1">
      <alignment horizontal="right" vertical="center" wrapText="1"/>
    </xf>
    <xf numFmtId="0" fontId="18" fillId="0" borderId="19" xfId="0" applyFont="1" applyBorder="1" applyAlignment="1">
      <alignment horizontal="center" vertical="center" wrapText="1"/>
    </xf>
    <xf numFmtId="3" fontId="18" fillId="0" borderId="11" xfId="0" applyNumberFormat="1" applyFont="1" applyBorder="1" applyAlignment="1">
      <alignment horizontal="center" vertical="center" wrapText="1"/>
    </xf>
    <xf numFmtId="3" fontId="18" fillId="0" borderId="55" xfId="0" applyNumberFormat="1" applyFont="1" applyFill="1" applyBorder="1" applyAlignment="1">
      <alignment horizontal="center" vertical="center" wrapText="1"/>
    </xf>
    <xf numFmtId="3" fontId="18" fillId="0" borderId="56" xfId="0" applyNumberFormat="1" applyFont="1" applyBorder="1" applyAlignment="1">
      <alignment vertical="center"/>
    </xf>
    <xf numFmtId="3" fontId="19" fillId="0" borderId="57" xfId="0" applyNumberFormat="1" applyFont="1" applyBorder="1" applyAlignment="1">
      <alignment vertical="center"/>
    </xf>
    <xf numFmtId="3" fontId="19" fillId="0" borderId="56" xfId="0" applyNumberFormat="1" applyFont="1" applyBorder="1" applyAlignment="1">
      <alignment vertical="center"/>
    </xf>
    <xf numFmtId="3" fontId="18" fillId="0" borderId="58" xfId="0" applyNumberFormat="1" applyFont="1" applyBorder="1" applyAlignment="1">
      <alignment vertical="center"/>
    </xf>
    <xf numFmtId="3" fontId="18" fillId="0" borderId="59" xfId="0" applyNumberFormat="1" applyFont="1" applyBorder="1" applyAlignment="1">
      <alignment vertical="center"/>
    </xf>
    <xf numFmtId="3" fontId="19" fillId="0" borderId="60" xfId="0" applyNumberFormat="1" applyFont="1" applyBorder="1" applyAlignment="1">
      <alignment vertical="center"/>
    </xf>
    <xf numFmtId="3" fontId="19" fillId="0" borderId="59" xfId="0" applyNumberFormat="1" applyFont="1" applyBorder="1" applyAlignment="1">
      <alignment vertical="center"/>
    </xf>
    <xf numFmtId="0" fontId="23" fillId="0" borderId="56" xfId="0" applyFont="1" applyBorder="1" applyAlignment="1">
      <alignment/>
    </xf>
    <xf numFmtId="3" fontId="24" fillId="0" borderId="61" xfId="0" applyNumberFormat="1" applyFont="1" applyBorder="1" applyAlignment="1">
      <alignment vertical="center"/>
    </xf>
    <xf numFmtId="3" fontId="19" fillId="0" borderId="62" xfId="0" applyNumberFormat="1" applyFont="1" applyBorder="1" applyAlignment="1">
      <alignment vertical="center"/>
    </xf>
    <xf numFmtId="3" fontId="19" fillId="0" borderId="63" xfId="0" applyNumberFormat="1" applyFont="1" applyBorder="1" applyAlignment="1">
      <alignment vertical="center"/>
    </xf>
    <xf numFmtId="0" fontId="19" fillId="0" borderId="0" xfId="0" applyFont="1" applyBorder="1" applyAlignment="1">
      <alignment/>
    </xf>
    <xf numFmtId="0" fontId="19" fillId="0" borderId="20" xfId="0" applyFont="1" applyBorder="1" applyAlignment="1">
      <alignment vertical="center"/>
    </xf>
    <xf numFmtId="0" fontId="18" fillId="0" borderId="20" xfId="0" applyFont="1" applyBorder="1" applyAlignment="1">
      <alignment/>
    </xf>
    <xf numFmtId="0" fontId="18" fillId="0" borderId="20" xfId="0" applyFont="1" applyBorder="1" applyAlignment="1">
      <alignment vertical="center"/>
    </xf>
    <xf numFmtId="0" fontId="22" fillId="0" borderId="20" xfId="0" applyFont="1" applyBorder="1" applyAlignment="1">
      <alignment/>
    </xf>
    <xf numFmtId="0" fontId="19" fillId="0" borderId="20" xfId="0" applyFont="1" applyBorder="1" applyAlignment="1">
      <alignment/>
    </xf>
    <xf numFmtId="0" fontId="18" fillId="16" borderId="35" xfId="0" applyFont="1" applyFill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/>
    </xf>
    <xf numFmtId="0" fontId="18" fillId="0" borderId="53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0" fontId="18" fillId="0" borderId="64" xfId="0" applyFont="1" applyBorder="1" applyAlignment="1">
      <alignment horizontal="center"/>
    </xf>
    <xf numFmtId="3" fontId="18" fillId="0" borderId="65" xfId="0" applyNumberFormat="1" applyFont="1" applyFill="1" applyBorder="1" applyAlignment="1">
      <alignment horizontal="center" vertical="center" wrapText="1"/>
    </xf>
    <xf numFmtId="3" fontId="19" fillId="0" borderId="66" xfId="0" applyNumberFormat="1" applyFont="1" applyBorder="1" applyAlignment="1">
      <alignment horizontal="center" vertical="center"/>
    </xf>
    <xf numFmtId="0" fontId="18" fillId="0" borderId="67" xfId="0" applyFont="1" applyBorder="1" applyAlignment="1">
      <alignment horizontal="center" vertical="center" wrapText="1"/>
    </xf>
    <xf numFmtId="3" fontId="18" fillId="0" borderId="68" xfId="0" applyNumberFormat="1" applyFont="1" applyBorder="1" applyAlignment="1">
      <alignment horizontal="center" vertical="center" wrapText="1"/>
    </xf>
    <xf numFmtId="3" fontId="18" fillId="0" borderId="69" xfId="0" applyNumberFormat="1" applyFont="1" applyFill="1" applyBorder="1" applyAlignment="1">
      <alignment horizontal="center" vertical="center" wrapText="1"/>
    </xf>
    <xf numFmtId="164" fontId="19" fillId="0" borderId="70" xfId="0" applyNumberFormat="1" applyFont="1" applyBorder="1" applyAlignment="1">
      <alignment vertical="center"/>
    </xf>
    <xf numFmtId="0" fontId="18" fillId="16" borderId="19" xfId="0" applyFont="1" applyFill="1" applyBorder="1" applyAlignment="1">
      <alignment horizontal="center" vertical="top"/>
    </xf>
    <xf numFmtId="0" fontId="18" fillId="0" borderId="71" xfId="0" applyFont="1" applyBorder="1" applyAlignment="1">
      <alignment/>
    </xf>
    <xf numFmtId="164" fontId="19" fillId="0" borderId="64" xfId="0" applyNumberFormat="1" applyFont="1" applyBorder="1" applyAlignment="1">
      <alignment vertical="center"/>
    </xf>
    <xf numFmtId="3" fontId="19" fillId="0" borderId="66" xfId="0" applyNumberFormat="1" applyFont="1" applyBorder="1" applyAlignment="1">
      <alignment vertical="center"/>
    </xf>
    <xf numFmtId="0" fontId="19" fillId="0" borderId="48" xfId="0" applyFont="1" applyFill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/>
    </xf>
    <xf numFmtId="3" fontId="19" fillId="0" borderId="50" xfId="0" applyNumberFormat="1" applyFont="1" applyBorder="1" applyAlignment="1">
      <alignment horizontal="center" vertical="center"/>
    </xf>
    <xf numFmtId="3" fontId="19" fillId="0" borderId="49" xfId="0" applyNumberFormat="1" applyFont="1" applyBorder="1" applyAlignment="1">
      <alignment horizontal="center" vertical="center"/>
    </xf>
    <xf numFmtId="3" fontId="18" fillId="0" borderId="72" xfId="0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3" fontId="19" fillId="0" borderId="73" xfId="0" applyNumberFormat="1" applyFont="1" applyBorder="1" applyAlignment="1">
      <alignment vertical="center"/>
    </xf>
    <xf numFmtId="3" fontId="18" fillId="0" borderId="72" xfId="0" applyNumberFormat="1" applyFont="1" applyBorder="1" applyAlignment="1">
      <alignment horizontal="center" vertical="center" wrapText="1"/>
    </xf>
    <xf numFmtId="3" fontId="18" fillId="0" borderId="74" xfId="0" applyNumberFormat="1" applyFont="1" applyFill="1" applyBorder="1" applyAlignment="1">
      <alignment horizontal="center" vertical="center" wrapText="1"/>
    </xf>
    <xf numFmtId="3" fontId="19" fillId="0" borderId="75" xfId="0" applyNumberFormat="1" applyFont="1" applyBorder="1" applyAlignment="1">
      <alignment vertical="center"/>
    </xf>
    <xf numFmtId="0" fontId="18" fillId="0" borderId="72" xfId="0" applyFont="1" applyBorder="1" applyAlignment="1">
      <alignment horizontal="center" vertical="center" wrapText="1"/>
    </xf>
    <xf numFmtId="0" fontId="19" fillId="0" borderId="76" xfId="0" applyFont="1" applyBorder="1" applyAlignment="1">
      <alignment vertical="center"/>
    </xf>
    <xf numFmtId="0" fontId="19" fillId="0" borderId="77" xfId="0" applyFont="1" applyBorder="1" applyAlignment="1">
      <alignment horizontal="center" vertical="center"/>
    </xf>
    <xf numFmtId="0" fontId="19" fillId="0" borderId="78" xfId="0" applyFont="1" applyBorder="1" applyAlignment="1">
      <alignment vertical="center"/>
    </xf>
    <xf numFmtId="3" fontId="19" fillId="0" borderId="79" xfId="0" applyNumberFormat="1" applyFont="1" applyBorder="1" applyAlignment="1">
      <alignment vertical="center"/>
    </xf>
    <xf numFmtId="3" fontId="19" fillId="0" borderId="80" xfId="0" applyNumberFormat="1" applyFont="1" applyBorder="1" applyAlignment="1">
      <alignment vertical="center"/>
    </xf>
    <xf numFmtId="3" fontId="19" fillId="0" borderId="81" xfId="0" applyNumberFormat="1" applyFont="1" applyBorder="1" applyAlignment="1">
      <alignment vertical="center"/>
    </xf>
    <xf numFmtId="3" fontId="19" fillId="0" borderId="82" xfId="0" applyNumberFormat="1" applyFont="1" applyBorder="1" applyAlignment="1">
      <alignment vertical="center"/>
    </xf>
    <xf numFmtId="3" fontId="19" fillId="0" borderId="83" xfId="0" applyNumberFormat="1" applyFont="1" applyBorder="1" applyAlignment="1">
      <alignment vertical="center"/>
    </xf>
    <xf numFmtId="0" fontId="18" fillId="0" borderId="56" xfId="0" applyFont="1" applyBorder="1" applyAlignment="1">
      <alignment horizontal="center"/>
    </xf>
    <xf numFmtId="164" fontId="19" fillId="0" borderId="84" xfId="0" applyNumberFormat="1" applyFont="1" applyBorder="1" applyAlignment="1">
      <alignment vertical="center"/>
    </xf>
    <xf numFmtId="0" fontId="19" fillId="0" borderId="56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/>
    </xf>
    <xf numFmtId="0" fontId="18" fillId="0" borderId="56" xfId="0" applyFont="1" applyBorder="1" applyAlignment="1">
      <alignment/>
    </xf>
    <xf numFmtId="3" fontId="19" fillId="0" borderId="85" xfId="0" applyNumberFormat="1" applyFont="1" applyBorder="1" applyAlignment="1">
      <alignment vertical="center"/>
    </xf>
    <xf numFmtId="0" fontId="19" fillId="0" borderId="61" xfId="0" applyFont="1" applyBorder="1" applyAlignment="1">
      <alignment horizontal="center" vertical="center"/>
    </xf>
    <xf numFmtId="0" fontId="19" fillId="0" borderId="86" xfId="0" applyFont="1" applyBorder="1" applyAlignment="1">
      <alignment vertical="center"/>
    </xf>
    <xf numFmtId="3" fontId="19" fillId="0" borderId="87" xfId="0" applyNumberFormat="1" applyFont="1" applyBorder="1" applyAlignment="1">
      <alignment vertical="center"/>
    </xf>
    <xf numFmtId="3" fontId="19" fillId="0" borderId="88" xfId="0" applyNumberFormat="1" applyFont="1" applyBorder="1" applyAlignment="1">
      <alignment vertical="center"/>
    </xf>
    <xf numFmtId="3" fontId="19" fillId="0" borderId="89" xfId="0" applyNumberFormat="1" applyFont="1" applyBorder="1" applyAlignment="1">
      <alignment vertical="center"/>
    </xf>
    <xf numFmtId="3" fontId="19" fillId="0" borderId="90" xfId="0" applyNumberFormat="1" applyFont="1" applyBorder="1" applyAlignment="1">
      <alignment vertical="center"/>
    </xf>
    <xf numFmtId="0" fontId="18" fillId="16" borderId="77" xfId="0" applyFont="1" applyFill="1" applyBorder="1" applyAlignment="1">
      <alignment horizontal="center" vertical="center" wrapText="1"/>
    </xf>
    <xf numFmtId="0" fontId="18" fillId="16" borderId="91" xfId="0" applyFont="1" applyFill="1" applyBorder="1" applyAlignment="1">
      <alignment vertical="top"/>
    </xf>
    <xf numFmtId="0" fontId="18" fillId="16" borderId="92" xfId="0" applyFont="1" applyFill="1" applyBorder="1" applyAlignment="1">
      <alignment horizontal="center" vertical="center" wrapText="1"/>
    </xf>
    <xf numFmtId="3" fontId="19" fillId="0" borderId="93" xfId="0" applyNumberFormat="1" applyFont="1" applyBorder="1" applyAlignment="1">
      <alignment horizontal="center" vertical="center"/>
    </xf>
    <xf numFmtId="3" fontId="19" fillId="0" borderId="94" xfId="0" applyNumberFormat="1" applyFont="1" applyBorder="1" applyAlignment="1">
      <alignment vertical="center"/>
    </xf>
    <xf numFmtId="164" fontId="19" fillId="0" borderId="95" xfId="0" applyNumberFormat="1" applyFont="1" applyBorder="1" applyAlignment="1">
      <alignment vertical="center"/>
    </xf>
    <xf numFmtId="0" fontId="19" fillId="0" borderId="61" xfId="0" applyFont="1" applyBorder="1" applyAlignment="1">
      <alignment horizontal="center" vertical="center" wrapText="1"/>
    </xf>
    <xf numFmtId="0" fontId="19" fillId="0" borderId="96" xfId="0" applyFont="1" applyBorder="1" applyAlignment="1">
      <alignment vertical="center" wrapText="1"/>
    </xf>
    <xf numFmtId="3" fontId="19" fillId="0" borderId="97" xfId="0" applyNumberFormat="1" applyFont="1" applyBorder="1" applyAlignment="1">
      <alignment vertical="center"/>
    </xf>
    <xf numFmtId="3" fontId="19" fillId="0" borderId="98" xfId="0" applyNumberFormat="1" applyFont="1" applyBorder="1" applyAlignment="1">
      <alignment vertical="center"/>
    </xf>
    <xf numFmtId="3" fontId="19" fillId="0" borderId="99" xfId="0" applyNumberFormat="1" applyFont="1" applyBorder="1" applyAlignment="1">
      <alignment vertical="center"/>
    </xf>
    <xf numFmtId="3" fontId="18" fillId="0" borderId="27" xfId="0" applyNumberFormat="1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horizontal="center" vertical="center" wrapText="1"/>
    </xf>
    <xf numFmtId="3" fontId="18" fillId="0" borderId="52" xfId="0" applyNumberFormat="1" applyFont="1" applyBorder="1" applyAlignment="1">
      <alignment horizontal="center" vertical="center" wrapText="1"/>
    </xf>
    <xf numFmtId="3" fontId="26" fillId="0" borderId="100" xfId="0" applyNumberFormat="1" applyFont="1" applyFill="1" applyBorder="1" applyAlignment="1">
      <alignment horizontal="right" vertical="center" wrapText="1"/>
    </xf>
    <xf numFmtId="0" fontId="25" fillId="0" borderId="101" xfId="0" applyFont="1" applyBorder="1" applyAlignment="1">
      <alignment horizontal="center"/>
    </xf>
    <xf numFmtId="164" fontId="26" fillId="0" borderId="102" xfId="0" applyNumberFormat="1" applyFont="1" applyBorder="1" applyAlignment="1">
      <alignment horizontal="right" vertical="center" wrapText="1"/>
    </xf>
    <xf numFmtId="0" fontId="25" fillId="0" borderId="103" xfId="0" applyFont="1" applyBorder="1" applyAlignment="1">
      <alignment horizontal="center"/>
    </xf>
    <xf numFmtId="164" fontId="25" fillId="0" borderId="104" xfId="0" applyNumberFormat="1" applyFont="1" applyBorder="1" applyAlignment="1">
      <alignment horizontal="right"/>
    </xf>
    <xf numFmtId="0" fontId="25" fillId="0" borderId="105" xfId="0" applyFont="1" applyBorder="1" applyAlignment="1">
      <alignment horizontal="center"/>
    </xf>
    <xf numFmtId="0" fontId="26" fillId="0" borderId="101" xfId="0" applyFont="1" applyBorder="1" applyAlignment="1">
      <alignment horizontal="center"/>
    </xf>
    <xf numFmtId="0" fontId="25" fillId="0" borderId="106" xfId="0" applyFont="1" applyBorder="1" applyAlignment="1">
      <alignment horizontal="center"/>
    </xf>
    <xf numFmtId="0" fontId="25" fillId="0" borderId="107" xfId="0" applyFont="1" applyBorder="1" applyAlignment="1">
      <alignment horizontal="center"/>
    </xf>
    <xf numFmtId="0" fontId="25" fillId="0" borderId="56" xfId="0" applyFont="1" applyBorder="1" applyAlignment="1">
      <alignment horizontal="center"/>
    </xf>
    <xf numFmtId="0" fontId="26" fillId="0" borderId="108" xfId="0" applyFont="1" applyBorder="1" applyAlignment="1">
      <alignment horizontal="center" vertical="center"/>
    </xf>
    <xf numFmtId="164" fontId="26" fillId="0" borderId="109" xfId="0" applyNumberFormat="1" applyFont="1" applyFill="1" applyBorder="1" applyAlignment="1">
      <alignment horizontal="right" vertical="center"/>
    </xf>
    <xf numFmtId="0" fontId="26" fillId="0" borderId="61" xfId="0" applyFont="1" applyBorder="1" applyAlignment="1">
      <alignment horizontal="center" vertical="center"/>
    </xf>
    <xf numFmtId="0" fontId="26" fillId="0" borderId="87" xfId="0" applyFont="1" applyBorder="1" applyAlignment="1">
      <alignment horizontal="left" vertical="center" wrapText="1"/>
    </xf>
    <xf numFmtId="3" fontId="26" fillId="0" borderId="87" xfId="0" applyNumberFormat="1" applyFont="1" applyFill="1" applyBorder="1" applyAlignment="1">
      <alignment horizontal="right" vertical="center"/>
    </xf>
    <xf numFmtId="164" fontId="26" fillId="0" borderId="63" xfId="0" applyNumberFormat="1" applyFont="1" applyFill="1" applyBorder="1" applyAlignment="1">
      <alignment horizontal="right" vertical="center"/>
    </xf>
    <xf numFmtId="3" fontId="19" fillId="0" borderId="110" xfId="0" applyNumberFormat="1" applyFont="1" applyBorder="1" applyAlignment="1">
      <alignment vertical="center"/>
    </xf>
    <xf numFmtId="3" fontId="19" fillId="0" borderId="111" xfId="0" applyNumberFormat="1" applyFont="1" applyBorder="1" applyAlignment="1">
      <alignment vertical="center"/>
    </xf>
    <xf numFmtId="3" fontId="19" fillId="0" borderId="112" xfId="0" applyNumberFormat="1" applyFont="1" applyBorder="1" applyAlignment="1">
      <alignment vertical="center"/>
    </xf>
    <xf numFmtId="3" fontId="19" fillId="0" borderId="113" xfId="0" applyNumberFormat="1" applyFont="1" applyBorder="1" applyAlignment="1">
      <alignment vertical="center"/>
    </xf>
    <xf numFmtId="0" fontId="19" fillId="0" borderId="114" xfId="0" applyFont="1" applyBorder="1" applyAlignment="1">
      <alignment horizontal="center"/>
    </xf>
    <xf numFmtId="0" fontId="19" fillId="0" borderId="49" xfId="0" applyFont="1" applyBorder="1" applyAlignment="1">
      <alignment horizontal="center" vertical="center"/>
    </xf>
    <xf numFmtId="0" fontId="19" fillId="0" borderId="115" xfId="0" applyFont="1" applyBorder="1" applyAlignment="1">
      <alignment vertical="center"/>
    </xf>
    <xf numFmtId="3" fontId="19" fillId="0" borderId="116" xfId="0" applyNumberFormat="1" applyFont="1" applyBorder="1" applyAlignment="1">
      <alignment vertical="center"/>
    </xf>
    <xf numFmtId="0" fontId="26" fillId="0" borderId="117" xfId="0" applyFont="1" applyBorder="1" applyAlignment="1">
      <alignment horizontal="center" vertical="center" wrapText="1"/>
    </xf>
    <xf numFmtId="0" fontId="21" fillId="16" borderId="0" xfId="0" applyFont="1" applyFill="1" applyBorder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16" borderId="27" xfId="0" applyFont="1" applyFill="1" applyBorder="1" applyAlignment="1">
      <alignment horizontal="left" vertical="center"/>
    </xf>
    <xf numFmtId="0" fontId="18" fillId="16" borderId="0" xfId="0" applyFont="1" applyFill="1" applyBorder="1" applyAlignment="1">
      <alignment horizontal="left" vertical="center"/>
    </xf>
    <xf numFmtId="3" fontId="18" fillId="16" borderId="28" xfId="0" applyNumberFormat="1" applyFont="1" applyFill="1" applyBorder="1" applyAlignment="1">
      <alignment horizontal="right"/>
    </xf>
    <xf numFmtId="0" fontId="18" fillId="0" borderId="12" xfId="0" applyFont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center" vertical="center" wrapText="1"/>
    </xf>
    <xf numFmtId="3" fontId="21" fillId="0" borderId="11" xfId="0" applyNumberFormat="1" applyFont="1" applyFill="1" applyBorder="1" applyAlignment="1">
      <alignment horizontal="center" vertical="center" wrapText="1"/>
    </xf>
    <xf numFmtId="0" fontId="18" fillId="16" borderId="0" xfId="0" applyFont="1" applyFill="1" applyBorder="1" applyAlignment="1">
      <alignment horizontal="right" vertical="center" wrapText="1"/>
    </xf>
    <xf numFmtId="0" fontId="19" fillId="16" borderId="0" xfId="0" applyFont="1" applyFill="1" applyBorder="1" applyAlignment="1">
      <alignment horizontal="center"/>
    </xf>
    <xf numFmtId="0" fontId="20" fillId="16" borderId="0" xfId="0" applyFont="1" applyFill="1" applyBorder="1" applyAlignment="1">
      <alignment horizontal="center" vertical="center"/>
    </xf>
    <xf numFmtId="0" fontId="18" fillId="0" borderId="100" xfId="0" applyFont="1" applyBorder="1" applyAlignment="1">
      <alignment horizontal="center" vertical="center"/>
    </xf>
    <xf numFmtId="0" fontId="18" fillId="0" borderId="109" xfId="0" applyFont="1" applyBorder="1" applyAlignment="1">
      <alignment horizontal="center" vertical="center"/>
    </xf>
    <xf numFmtId="0" fontId="18" fillId="0" borderId="118" xfId="0" applyFont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3" fontId="18" fillId="16" borderId="0" xfId="0" applyNumberFormat="1" applyFont="1" applyFill="1" applyBorder="1" applyAlignment="1">
      <alignment horizontal="right"/>
    </xf>
    <xf numFmtId="3" fontId="27" fillId="0" borderId="119" xfId="0" applyNumberFormat="1" applyFont="1" applyFill="1" applyBorder="1" applyAlignment="1">
      <alignment horizontal="center" vertical="center" wrapText="1"/>
    </xf>
    <xf numFmtId="3" fontId="27" fillId="0" borderId="12" xfId="0" applyNumberFormat="1" applyFont="1" applyFill="1" applyBorder="1" applyAlignment="1">
      <alignment horizontal="center" vertical="center" wrapText="1"/>
    </xf>
    <xf numFmtId="3" fontId="27" fillId="0" borderId="11" xfId="0" applyNumberFormat="1" applyFont="1" applyFill="1" applyBorder="1" applyAlignment="1">
      <alignment horizontal="center" vertical="center" wrapText="1"/>
    </xf>
    <xf numFmtId="3" fontId="27" fillId="0" borderId="14" xfId="0" applyNumberFormat="1" applyFont="1" applyFill="1" applyBorder="1" applyAlignment="1">
      <alignment horizontal="center" vertical="center" wrapText="1"/>
    </xf>
    <xf numFmtId="3" fontId="25" fillId="16" borderId="0" xfId="0" applyNumberFormat="1" applyFont="1" applyFill="1" applyBorder="1" applyAlignment="1">
      <alignment horizontal="right" vertical="center" wrapText="1"/>
    </xf>
    <xf numFmtId="0" fontId="26" fillId="16" borderId="0" xfId="0" applyFont="1" applyFill="1" applyBorder="1" applyAlignment="1">
      <alignment horizontal="center" vertical="center" wrapText="1"/>
    </xf>
    <xf numFmtId="0" fontId="26" fillId="0" borderId="118" xfId="0" applyFont="1" applyBorder="1" applyAlignment="1">
      <alignment horizontal="center" vertical="center" wrapText="1"/>
    </xf>
    <xf numFmtId="0" fontId="26" fillId="0" borderId="12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3" fontId="26" fillId="0" borderId="118" xfId="0" applyNumberFormat="1" applyFont="1" applyFill="1" applyBorder="1" applyAlignment="1">
      <alignment horizontal="center" vertical="center" wrapText="1"/>
    </xf>
    <xf numFmtId="3" fontId="19" fillId="0" borderId="12" xfId="0" applyNumberFormat="1" applyFont="1" applyFill="1" applyBorder="1" applyAlignment="1">
      <alignment horizontal="center" vertical="center" wrapText="1"/>
    </xf>
    <xf numFmtId="0" fontId="21" fillId="16" borderId="0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ocal%20Settings\Temp\3-4%20int%20bev-kiad%202012%20I.m&#243;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&#246;bi\Local%20Settings\Temporary%20Internet%20Files\OLK1\PregE\Dokumentumok\K&#214;LTS&#201;GVET&#201;S%202012\2012%20KTGV\2012%20ktgVET&#201;S\ktgv%202012.03.12\PregE\Local%20Settings\Temp\wzbab5\3-4%20int%20bev-ki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&#246;bi\Local%20Settings\Temporary%20Internet%20Files\OLK1\PregE\Dokumentumok\K&#214;LTS&#201;GVET&#201;S%202012\2012%20KTGV\2012%20ktgVET&#201;S\ktgv%202012.03.12\6%20&#214;nk%20terv%20%2020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&#246;bi\Local%20Settings\Temporary%20Internet%20Files\OLK1\PregE\Dokumentumok\K&#214;LTS&#201;GVET&#201;S%202012\2012%20KTGV\2012%20ktgVET&#201;S\ktgv%202012.03.12\2012%20ktgv\3-4%20int%20bev-kiad%20201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ktgv%202012.02.28\3-4%20int%20bev-kiad%2020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&#246;bi\Local%20Settings\Temporary%20Internet%20Files\OLK1\PregE\Dokumentumok\K&#214;LTS&#201;GVET&#201;S%202012\2012%20KTGV\2012%20ktgVET&#201;S\ktgv%202012.03.12\7%20&#225;llami%20hozz&#225;j&#225;rul&#225;sok%20201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&#246;bi\Local%20Settings\Temporary%20Internet%20Files\OLK1\PregE\Dokumentumok\K&#214;LTS&#201;GVET&#201;S%202012\2012%20KTGV\2012%20ktgVET&#201;S\ktgv%202012.03.12\2-%205AB%20MERLEG%20201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&#246;bi\Local%20Settings\Temporary%20Internet%20Files\OLK1\3-4%20int%20bev-kiad%202012%20tel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v"/>
      <sheetName val="kiad"/>
      <sheetName val="3 bev2011"/>
      <sheetName val="4 kiad2011"/>
    </sheetNames>
    <sheetDataSet>
      <sheetData sheetId="2">
        <row r="90">
          <cell r="H90">
            <v>21683.91</v>
          </cell>
        </row>
      </sheetData>
      <sheetData sheetId="3">
        <row r="75">
          <cell r="D75">
            <v>116800</v>
          </cell>
          <cell r="E75">
            <v>30738.952</v>
          </cell>
          <cell r="F75">
            <v>44220</v>
          </cell>
        </row>
        <row r="92">
          <cell r="D92">
            <v>67938.98068991904</v>
          </cell>
          <cell r="E92">
            <v>17522.23265408095</v>
          </cell>
          <cell r="F92">
            <v>18967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v"/>
      <sheetName val="kiad"/>
      <sheetName val="3 bev2011"/>
      <sheetName val="4 kiad2011"/>
    </sheetNames>
    <sheetDataSet>
      <sheetData sheetId="2">
        <row r="95">
          <cell r="I9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2_kiadás terv"/>
      <sheetName val="1 Tartalék"/>
      <sheetName val="2 5 Kiadói tev Egyéb szoc. ellátások"/>
      <sheetName val="3 4 Segélyek"/>
      <sheetName val="6 7 Hull.gazd  Építés, szaképít"/>
      <sheetName val="8_9"/>
      <sheetName val="8  9 Községgazd Közvilágítás"/>
      <sheetName val="10 Egészségház"/>
      <sheetName val="11 Támogatások részletezése"/>
      <sheetName val="16_17_18"/>
      <sheetName val="Minta _6_"/>
    </sheetNames>
    <sheetDataSet>
      <sheetData sheetId="0">
        <row r="17">
          <cell r="G17">
            <v>3358.1935483870966</v>
          </cell>
        </row>
        <row r="20">
          <cell r="G20">
            <v>6177</v>
          </cell>
        </row>
        <row r="38">
          <cell r="G38">
            <v>3142</v>
          </cell>
        </row>
        <row r="41">
          <cell r="G41">
            <v>16357</v>
          </cell>
        </row>
        <row r="43">
          <cell r="D43">
            <v>12400</v>
          </cell>
          <cell r="E43">
            <v>3810.7664516129034</v>
          </cell>
          <cell r="F43">
            <v>39258</v>
          </cell>
          <cell r="H43">
            <v>6800</v>
          </cell>
          <cell r="I43">
            <v>91723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v"/>
      <sheetName val="kiad"/>
      <sheetName val="3 bev2011"/>
      <sheetName val="4 kiad2011"/>
    </sheetNames>
    <sheetDataSet>
      <sheetData sheetId="3">
        <row r="73">
          <cell r="L73">
            <v>4366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ev"/>
      <sheetName val="kiad"/>
      <sheetName val="3 bev2011"/>
      <sheetName val="4 kiad2011"/>
    </sheetNames>
    <sheetDataSet>
      <sheetData sheetId="3">
        <row r="85">
          <cell r="M85">
            <v>1000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Állami pénzek feloszt."/>
      <sheetName val="közokt norm táblázatban"/>
    </sheetNames>
    <sheetDataSet>
      <sheetData sheetId="0">
        <row r="108">
          <cell r="E108">
            <v>74727280</v>
          </cell>
        </row>
        <row r="109">
          <cell r="E109">
            <v>-25211823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 2012_rend_ mérleg"/>
      <sheetName val="2012 működési mérleg"/>
      <sheetName val="2012 felhalm mérleg"/>
      <sheetName val="5A bev műk"/>
      <sheetName val="5B bev felh"/>
    </sheetNames>
    <sheetDataSet>
      <sheetData sheetId="1">
        <row r="57">
          <cell r="F57">
            <v>170075.042</v>
          </cell>
          <cell r="G57">
            <v>98966.21334399999</v>
          </cell>
          <cell r="H57">
            <v>-269041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ev"/>
      <sheetName val="kiad"/>
      <sheetName val="3 bev2011"/>
      <sheetName val="4 kiad2011"/>
    </sheetNames>
    <sheetDataSet>
      <sheetData sheetId="2">
        <row r="142">
          <cell r="H142">
            <v>263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0"/>
  <sheetViews>
    <sheetView tabSelected="1" view="pageBreakPreview" zoomScaleSheetLayoutView="100" workbookViewId="0" topLeftCell="A1">
      <selection activeCell="I21" sqref="I21"/>
    </sheetView>
  </sheetViews>
  <sheetFormatPr defaultColWidth="9.00390625" defaultRowHeight="12.75"/>
  <cols>
    <col min="1" max="1" width="4.125" style="1" customWidth="1"/>
    <col min="2" max="2" width="50.875" style="1" customWidth="1"/>
    <col min="3" max="3" width="9.125" style="1" hidden="1" customWidth="1"/>
    <col min="4" max="4" width="2.125" style="1" hidden="1" customWidth="1"/>
    <col min="5" max="16" width="8.75390625" style="0" customWidth="1"/>
    <col min="17" max="17" width="8.75390625" style="2" customWidth="1"/>
    <col min="18" max="254" width="9.25390625" style="1" customWidth="1"/>
    <col min="255" max="16384" width="9.25390625" style="0" customWidth="1"/>
  </cols>
  <sheetData>
    <row r="1" spans="1:17" ht="18.75" customHeight="1">
      <c r="A1" s="314" t="s">
        <v>155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</row>
    <row r="2" spans="1:17" ht="15" customHeight="1">
      <c r="A2" s="315" t="s">
        <v>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</row>
    <row r="3" spans="1:17" ht="15.75" customHeight="1">
      <c r="A3" s="316" t="s">
        <v>1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</row>
    <row r="4" spans="1:17" ht="15" customHeight="1" thickBot="1">
      <c r="A4" s="3"/>
      <c r="B4" s="4"/>
      <c r="C4" s="4"/>
      <c r="D4" s="4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5"/>
    </row>
    <row r="5" spans="1:17" s="9" customFormat="1" ht="16.5" customHeight="1" thickBot="1">
      <c r="A5" s="6"/>
      <c r="B5" s="7"/>
      <c r="C5" s="311"/>
      <c r="D5" s="311"/>
      <c r="E5" s="312" t="s">
        <v>2</v>
      </c>
      <c r="F5" s="312"/>
      <c r="G5" s="312"/>
      <c r="H5" s="312"/>
      <c r="I5" s="312" t="s">
        <v>3</v>
      </c>
      <c r="J5" s="312"/>
      <c r="K5" s="312"/>
      <c r="L5" s="312"/>
      <c r="M5" s="313" t="s">
        <v>4</v>
      </c>
      <c r="N5" s="313"/>
      <c r="O5" s="313"/>
      <c r="P5" s="313"/>
      <c r="Q5" s="306" t="s">
        <v>5</v>
      </c>
    </row>
    <row r="6" spans="1:17" ht="48" customHeight="1" thickBot="1">
      <c r="A6" s="216" t="s">
        <v>6</v>
      </c>
      <c r="B6" s="229" t="s">
        <v>7</v>
      </c>
      <c r="C6" s="196" t="s">
        <v>8</v>
      </c>
      <c r="D6" s="197" t="s">
        <v>9</v>
      </c>
      <c r="E6" s="196" t="s">
        <v>10</v>
      </c>
      <c r="F6" s="197" t="s">
        <v>94</v>
      </c>
      <c r="G6" s="197" t="s">
        <v>11</v>
      </c>
      <c r="H6" s="198" t="s">
        <v>12</v>
      </c>
      <c r="I6" s="196" t="s">
        <v>10</v>
      </c>
      <c r="J6" s="197" t="s">
        <v>94</v>
      </c>
      <c r="K6" s="197" t="s">
        <v>11</v>
      </c>
      <c r="L6" s="223" t="s">
        <v>12</v>
      </c>
      <c r="M6" s="225" t="s">
        <v>10</v>
      </c>
      <c r="N6" s="197" t="s">
        <v>94</v>
      </c>
      <c r="O6" s="226" t="s">
        <v>11</v>
      </c>
      <c r="P6" s="227" t="s">
        <v>12</v>
      </c>
      <c r="Q6" s="307"/>
    </row>
    <row r="7" spans="1:17" s="15" customFormat="1" ht="10.5" customHeight="1" thickBot="1">
      <c r="A7" s="233">
        <v>1</v>
      </c>
      <c r="B7" s="234">
        <v>2</v>
      </c>
      <c r="C7" s="235"/>
      <c r="D7" s="235"/>
      <c r="E7" s="236">
        <v>3</v>
      </c>
      <c r="F7" s="236">
        <v>4</v>
      </c>
      <c r="G7" s="192">
        <v>5</v>
      </c>
      <c r="H7" s="192">
        <f aca="true" t="shared" si="0" ref="H7:O7">+G7+1</f>
        <v>6</v>
      </c>
      <c r="I7" s="235">
        <f t="shared" si="0"/>
        <v>7</v>
      </c>
      <c r="J7" s="192">
        <f t="shared" si="0"/>
        <v>8</v>
      </c>
      <c r="K7" s="192">
        <f t="shared" si="0"/>
        <v>9</v>
      </c>
      <c r="L7" s="236">
        <f t="shared" si="0"/>
        <v>10</v>
      </c>
      <c r="M7" s="192">
        <f t="shared" si="0"/>
        <v>11</v>
      </c>
      <c r="N7" s="235">
        <f t="shared" si="0"/>
        <v>12</v>
      </c>
      <c r="O7" s="192">
        <f t="shared" si="0"/>
        <v>13</v>
      </c>
      <c r="P7" s="224">
        <v>14</v>
      </c>
      <c r="Q7" s="224">
        <v>15</v>
      </c>
    </row>
    <row r="8" spans="1:17" s="18" customFormat="1" ht="12" customHeight="1">
      <c r="A8" s="217" t="s">
        <v>13</v>
      </c>
      <c r="B8" s="211" t="s">
        <v>14</v>
      </c>
      <c r="C8" s="25"/>
      <c r="D8" s="25"/>
      <c r="E8" s="201"/>
      <c r="F8" s="25"/>
      <c r="G8" s="25"/>
      <c r="H8" s="200"/>
      <c r="I8" s="25"/>
      <c r="J8" s="25"/>
      <c r="K8" s="25"/>
      <c r="L8" s="25"/>
      <c r="M8" s="201"/>
      <c r="N8" s="25"/>
      <c r="O8" s="25"/>
      <c r="P8" s="200"/>
      <c r="Q8" s="190"/>
    </row>
    <row r="9" spans="1:17" ht="9" customHeight="1">
      <c r="A9" s="218">
        <v>1</v>
      </c>
      <c r="B9" s="212" t="s">
        <v>15</v>
      </c>
      <c r="C9" s="21"/>
      <c r="D9" s="22"/>
      <c r="E9" s="199">
        <f>+'2012 működési mérleg'!F9+'2012 felhalm mérleg'!F10</f>
        <v>0</v>
      </c>
      <c r="F9" s="21">
        <f>+'2012 működési mérleg'!G9+'2012 felhalm mérleg'!G10</f>
        <v>4311</v>
      </c>
      <c r="G9" s="21">
        <f>+'2012 működési mérleg'!H9+'2012 felhalm mérleg'!H10</f>
        <v>0</v>
      </c>
      <c r="H9" s="200">
        <f aca="true" t="shared" si="1" ref="H9:H40">SUM(E9:G9)</f>
        <v>4311</v>
      </c>
      <c r="I9" s="21">
        <f>+'2012 működési mérleg'!J9+'2012 felhalm mérleg'!J10</f>
        <v>0</v>
      </c>
      <c r="J9" s="21">
        <f>+'2012 működési mérleg'!K9+'2012 felhalm mérleg'!K10</f>
        <v>4311</v>
      </c>
      <c r="K9" s="21">
        <f>+'2012 működési mérleg'!L9+'2012 felhalm mérleg'!L10</f>
        <v>0</v>
      </c>
      <c r="L9" s="25">
        <f aca="true" t="shared" si="2" ref="L9:L40">SUM(I9:K9)</f>
        <v>4311</v>
      </c>
      <c r="M9" s="199">
        <f>+'2012 működési mérleg'!N9+'2012 felhalm mérleg'!N10</f>
        <v>0</v>
      </c>
      <c r="N9" s="21">
        <f>+'2012 működési mérleg'!O9+'2012 felhalm mérleg'!O10</f>
        <v>263</v>
      </c>
      <c r="O9" s="21">
        <f>+'2012 működési mérleg'!P9+'2012 felhalm mérleg'!P10</f>
        <v>63</v>
      </c>
      <c r="P9" s="200">
        <f aca="true" t="shared" si="3" ref="P9:P40">SUM(M9:O9)</f>
        <v>326</v>
      </c>
      <c r="Q9" s="191">
        <f>+P9*100/L9</f>
        <v>7.562050568313617</v>
      </c>
    </row>
    <row r="10" spans="1:17" ht="9" customHeight="1">
      <c r="A10" s="218">
        <v>2</v>
      </c>
      <c r="B10" s="212" t="s">
        <v>16</v>
      </c>
      <c r="C10" s="21"/>
      <c r="D10" s="22"/>
      <c r="E10" s="199">
        <f>+'2012 működési mérleg'!F10+'2012 felhalm mérleg'!F11</f>
        <v>17073.94488188976</v>
      </c>
      <c r="F10" s="21">
        <f>+'2012 működési mérleg'!G10+'2012 felhalm mérleg'!G10</f>
        <v>0</v>
      </c>
      <c r="G10" s="21">
        <f>+'2012 működési mérleg'!H10+'2012 felhalm mérleg'!H10</f>
        <v>25661.181102362207</v>
      </c>
      <c r="H10" s="200">
        <f t="shared" si="1"/>
        <v>42735.125984251965</v>
      </c>
      <c r="I10" s="21">
        <f>+'2012 működési mérleg'!J10+'2012 felhalm mérleg'!J11</f>
        <v>17073.94488188976</v>
      </c>
      <c r="J10" s="21">
        <f>+'2012 működési mérleg'!K10+'2012 felhalm mérleg'!K10</f>
        <v>0</v>
      </c>
      <c r="K10" s="21">
        <f>+'2012 működési mérleg'!L10+'2012 felhalm mérleg'!L10</f>
        <v>25661.181102362207</v>
      </c>
      <c r="L10" s="25">
        <f t="shared" si="2"/>
        <v>42735.125984251965</v>
      </c>
      <c r="M10" s="199">
        <f>+'2012 működési mérleg'!N10+'2012 felhalm mérleg'!N11</f>
        <v>12819</v>
      </c>
      <c r="N10" s="21">
        <f>+'2012 működési mérleg'!O10+'2012 felhalm mérleg'!O10</f>
        <v>0</v>
      </c>
      <c r="O10" s="21">
        <f>+'2012 működési mérleg'!P10+'2012 felhalm mérleg'!P10</f>
        <v>8823</v>
      </c>
      <c r="P10" s="200">
        <f t="shared" si="3"/>
        <v>21642</v>
      </c>
      <c r="Q10" s="191">
        <f>+P10*100/L10</f>
        <v>50.64218134743571</v>
      </c>
    </row>
    <row r="11" spans="1:17" ht="9" customHeight="1">
      <c r="A11" s="218">
        <v>3</v>
      </c>
      <c r="B11" s="212" t="s">
        <v>17</v>
      </c>
      <c r="C11" s="21"/>
      <c r="D11" s="22"/>
      <c r="E11" s="199">
        <f>+'2012 működési mérleg'!F11+'2012 felhalm mérleg'!F12</f>
        <v>4609.965118110236</v>
      </c>
      <c r="F11" s="21">
        <f>+'2012 működési mérleg'!G11+'2012 felhalm mérleg'!G11</f>
        <v>0</v>
      </c>
      <c r="G11" s="21">
        <f>+'2012 működési mérleg'!H11+'2012 felhalm mérleg'!H11</f>
        <v>1742</v>
      </c>
      <c r="H11" s="200">
        <f t="shared" si="1"/>
        <v>6351.965118110236</v>
      </c>
      <c r="I11" s="21">
        <f>+'2012 működési mérleg'!J11+'2012 felhalm mérleg'!J12</f>
        <v>4609.965118110236</v>
      </c>
      <c r="J11" s="21">
        <f>+'2012 működési mérleg'!K11+'2012 felhalm mérleg'!K11</f>
        <v>0</v>
      </c>
      <c r="K11" s="21">
        <f>+'2012 működési mérleg'!L11+'2012 felhalm mérleg'!L11</f>
        <v>1742</v>
      </c>
      <c r="L11" s="25">
        <f t="shared" si="2"/>
        <v>6351.965118110236</v>
      </c>
      <c r="M11" s="199">
        <f>+'2012 működési mérleg'!N11+'2012 felhalm mérleg'!N12</f>
        <v>2308</v>
      </c>
      <c r="N11" s="21">
        <f>+'2012 működési mérleg'!O11+'2012 felhalm mérleg'!O11</f>
        <v>0</v>
      </c>
      <c r="O11" s="21">
        <f>+'2012 működési mérleg'!P11+'2012 felhalm mérleg'!P11</f>
        <v>0</v>
      </c>
      <c r="P11" s="200">
        <f t="shared" si="3"/>
        <v>2308</v>
      </c>
      <c r="Q11" s="191">
        <f>+P11*100/L11</f>
        <v>36.3352121285995</v>
      </c>
    </row>
    <row r="12" spans="1:17" ht="9" customHeight="1">
      <c r="A12" s="218">
        <v>4</v>
      </c>
      <c r="B12" s="212" t="s">
        <v>18</v>
      </c>
      <c r="C12" s="21"/>
      <c r="D12" s="22"/>
      <c r="E12" s="199">
        <f>+'2012 működési mérleg'!F12+'2012 felhalm mérleg'!F13</f>
        <v>0</v>
      </c>
      <c r="F12" s="21">
        <f>+'2012 működési mérleg'!G12+'2012 felhalm mérleg'!G12</f>
        <v>0</v>
      </c>
      <c r="G12" s="21">
        <f>+'2012 működési mérleg'!H12+'2012 felhalm mérleg'!H12</f>
        <v>5500</v>
      </c>
      <c r="H12" s="200">
        <f t="shared" si="1"/>
        <v>5500</v>
      </c>
      <c r="I12" s="21">
        <f>+'2012 működési mérleg'!J12+'2012 felhalm mérleg'!J13</f>
        <v>0</v>
      </c>
      <c r="J12" s="21">
        <f>+'2012 működési mérleg'!K12+'2012 felhalm mérleg'!K12</f>
        <v>0</v>
      </c>
      <c r="K12" s="21">
        <f>+'2012 működési mérleg'!L12+'2012 felhalm mérleg'!L12</f>
        <v>5500</v>
      </c>
      <c r="L12" s="25">
        <f t="shared" si="2"/>
        <v>5500</v>
      </c>
      <c r="M12" s="199">
        <f>+'2012 működési mérleg'!N12+'2012 felhalm mérleg'!N13</f>
        <v>0</v>
      </c>
      <c r="N12" s="21">
        <f>+'2012 működési mérleg'!O12+'2012 felhalm mérleg'!O12</f>
        <v>0</v>
      </c>
      <c r="O12" s="21">
        <f>+'2012 működési mérleg'!P12+'2012 felhalm mérleg'!P12</f>
        <v>2706</v>
      </c>
      <c r="P12" s="200">
        <f t="shared" si="3"/>
        <v>2706</v>
      </c>
      <c r="Q12" s="191">
        <f>+P12*100/L12</f>
        <v>49.2</v>
      </c>
    </row>
    <row r="13" spans="1:17" ht="9" customHeight="1">
      <c r="A13" s="218">
        <v>5</v>
      </c>
      <c r="B13" s="212" t="s">
        <v>19</v>
      </c>
      <c r="C13" s="21"/>
      <c r="D13" s="22"/>
      <c r="E13" s="199">
        <f>+'2012 működési mérleg'!F13+'2012 felhalm mérleg'!F14</f>
        <v>0</v>
      </c>
      <c r="F13" s="21">
        <f>+'2012 működési mérleg'!G13+'2012 felhalm mérleg'!G13</f>
        <v>0</v>
      </c>
      <c r="G13" s="21">
        <f>+'2012 működési mérleg'!H13+'2012 felhalm mérleg'!H13</f>
        <v>0</v>
      </c>
      <c r="H13" s="200">
        <f t="shared" si="1"/>
        <v>0</v>
      </c>
      <c r="I13" s="21">
        <f>+'2012 működési mérleg'!J13+'2012 felhalm mérleg'!J14</f>
        <v>0</v>
      </c>
      <c r="J13" s="21">
        <f>+'2012 működési mérleg'!K13+'2012 felhalm mérleg'!K13</f>
        <v>0</v>
      </c>
      <c r="K13" s="21">
        <f>+'2012 működési mérleg'!L13+'2012 felhalm mérleg'!L13</f>
        <v>0</v>
      </c>
      <c r="L13" s="25">
        <f t="shared" si="2"/>
        <v>0</v>
      </c>
      <c r="M13" s="199">
        <f>+'2012 működési mérleg'!N13+'2012 felhalm mérleg'!N14</f>
        <v>0</v>
      </c>
      <c r="N13" s="21">
        <f>+'2012 működési mérleg'!O13+'2012 felhalm mérleg'!O13</f>
        <v>0</v>
      </c>
      <c r="O13" s="21">
        <f>+'2012 működési mérleg'!P13+'2012 felhalm mérleg'!P13</f>
        <v>0</v>
      </c>
      <c r="P13" s="200">
        <f t="shared" si="3"/>
        <v>0</v>
      </c>
      <c r="Q13" s="191">
        <v>0</v>
      </c>
    </row>
    <row r="14" spans="1:17" s="18" customFormat="1" ht="9" customHeight="1">
      <c r="A14" s="217">
        <v>6</v>
      </c>
      <c r="B14" s="211" t="s">
        <v>20</v>
      </c>
      <c r="C14" s="25"/>
      <c r="D14" s="26"/>
      <c r="E14" s="201">
        <f>SUM(E9:E13)</f>
        <v>21683.909999999996</v>
      </c>
      <c r="F14" s="26">
        <f>SUM(F9:F13)</f>
        <v>4311</v>
      </c>
      <c r="G14" s="26">
        <f>SUM(G9:G13)</f>
        <v>32903.18110236221</v>
      </c>
      <c r="H14" s="200">
        <f t="shared" si="1"/>
        <v>58898.0911023622</v>
      </c>
      <c r="I14" s="25">
        <f>SUM(I9:I13)</f>
        <v>21683.909999999996</v>
      </c>
      <c r="J14" s="26">
        <f>SUM(J9:J13)</f>
        <v>4311</v>
      </c>
      <c r="K14" s="26">
        <f>SUM(K9:K13)</f>
        <v>32903.18110236221</v>
      </c>
      <c r="L14" s="25">
        <f t="shared" si="2"/>
        <v>58898.0911023622</v>
      </c>
      <c r="M14" s="201">
        <f>SUM(M9:M13)</f>
        <v>15127</v>
      </c>
      <c r="N14" s="26">
        <f>SUM(N9:N13)</f>
        <v>263</v>
      </c>
      <c r="O14" s="26">
        <f>SUM(O9:O13)</f>
        <v>11592</v>
      </c>
      <c r="P14" s="200">
        <f t="shared" si="3"/>
        <v>26982</v>
      </c>
      <c r="Q14" s="191">
        <f aca="true" t="shared" si="4" ref="Q14:Q19">+P14*100/L14</f>
        <v>45.8113319039602</v>
      </c>
    </row>
    <row r="15" spans="1:17" ht="9" customHeight="1">
      <c r="A15" s="218">
        <v>7</v>
      </c>
      <c r="B15" s="212" t="s">
        <v>21</v>
      </c>
      <c r="C15" s="27"/>
      <c r="D15" s="28"/>
      <c r="E15" s="199">
        <f>+'2012 működési mérleg'!F15+'2012 felhalm mérleg'!F16</f>
        <v>0</v>
      </c>
      <c r="F15" s="21">
        <f>+'2012 működési mérleg'!G15+'2012 felhalm mérleg'!G15</f>
        <v>0</v>
      </c>
      <c r="G15" s="21">
        <f>+'2012 működési mérleg'!H15+'2012 felhalm mérleg'!H15</f>
        <v>104800</v>
      </c>
      <c r="H15" s="200">
        <f t="shared" si="1"/>
        <v>104800</v>
      </c>
      <c r="I15" s="21">
        <f>+'2012 működési mérleg'!J15+'2012 felhalm mérleg'!J16</f>
        <v>0</v>
      </c>
      <c r="J15" s="21">
        <f>+'2012 működési mérleg'!K15+'2012 felhalm mérleg'!K15</f>
        <v>0</v>
      </c>
      <c r="K15" s="21">
        <f>+'2012 működési mérleg'!L15+'2012 felhalm mérleg'!L15</f>
        <v>104800</v>
      </c>
      <c r="L15" s="25">
        <f t="shared" si="2"/>
        <v>104800</v>
      </c>
      <c r="M15" s="199">
        <f>+'2012 működési mérleg'!N15+'2012 felhalm mérleg'!N16</f>
        <v>0</v>
      </c>
      <c r="N15" s="21">
        <f>+'2012 működési mérleg'!O15+'2012 felhalm mérleg'!O15</f>
        <v>0</v>
      </c>
      <c r="O15" s="21">
        <f>+'2012 működési mérleg'!P15+'2012 felhalm mérleg'!P15</f>
        <v>33899</v>
      </c>
      <c r="P15" s="200">
        <f t="shared" si="3"/>
        <v>33899</v>
      </c>
      <c r="Q15" s="191">
        <f t="shared" si="4"/>
        <v>32.346374045801525</v>
      </c>
    </row>
    <row r="16" spans="1:17" ht="9" customHeight="1">
      <c r="A16" s="218" t="s">
        <v>22</v>
      </c>
      <c r="B16" s="212" t="s">
        <v>23</v>
      </c>
      <c r="C16" s="27"/>
      <c r="D16" s="28"/>
      <c r="E16" s="199">
        <f>+'2012 működési mérleg'!F16+'2012 felhalm mérleg'!F17</f>
        <v>0</v>
      </c>
      <c r="F16" s="21">
        <f>+'2012 működési mérleg'!G16+'2012 felhalm mérleg'!G16</f>
        <v>0</v>
      </c>
      <c r="G16" s="21">
        <f>+'2012 működési mérleg'!H16+'2012 felhalm mérleg'!H16</f>
        <v>49515.456999999995</v>
      </c>
      <c r="H16" s="200">
        <f t="shared" si="1"/>
        <v>49515.456999999995</v>
      </c>
      <c r="I16" s="21">
        <f>+'2012 működési mérleg'!J16+'2012 felhalm mérleg'!J17</f>
        <v>0</v>
      </c>
      <c r="J16" s="21">
        <f>+'2012 működési mérleg'!K16+'2012 felhalm mérleg'!K16</f>
        <v>0</v>
      </c>
      <c r="K16" s="21">
        <f>+'2012 működési mérleg'!L16+'2012 felhalm mérleg'!L16</f>
        <v>49515.456999999995</v>
      </c>
      <c r="L16" s="25">
        <f t="shared" si="2"/>
        <v>49515.456999999995</v>
      </c>
      <c r="M16" s="199">
        <f>+'2012 működési mérleg'!N16+'2012 felhalm mérleg'!N17</f>
        <v>0</v>
      </c>
      <c r="N16" s="21">
        <f>+'2012 működési mérleg'!O16+'2012 felhalm mérleg'!O16</f>
        <v>0</v>
      </c>
      <c r="O16" s="21">
        <f>+'2012 működési mérleg'!P16+'2012 felhalm mérleg'!P16</f>
        <v>25896</v>
      </c>
      <c r="P16" s="200">
        <f t="shared" si="3"/>
        <v>25896</v>
      </c>
      <c r="Q16" s="191">
        <f t="shared" si="4"/>
        <v>52.298820548096735</v>
      </c>
    </row>
    <row r="17" spans="1:17" ht="9" customHeight="1">
      <c r="A17" s="218" t="s">
        <v>24</v>
      </c>
      <c r="B17" s="212" t="s">
        <v>25</v>
      </c>
      <c r="C17" s="27"/>
      <c r="D17" s="28"/>
      <c r="E17" s="199">
        <f>+'2012 működési mérleg'!F17+'2012 felhalm mérleg'!F18</f>
        <v>0</v>
      </c>
      <c r="F17" s="21">
        <f>+'2012 működési mérleg'!G17+'2012 felhalm mérleg'!G17</f>
        <v>0</v>
      </c>
      <c r="G17" s="21">
        <f>+'2012 működési mérleg'!H17+'2012 felhalm mérleg'!H17</f>
        <v>25000</v>
      </c>
      <c r="H17" s="200">
        <f t="shared" si="1"/>
        <v>25000</v>
      </c>
      <c r="I17" s="21">
        <f>+'2012 működési mérleg'!J17+'2012 felhalm mérleg'!J18</f>
        <v>0</v>
      </c>
      <c r="J17" s="21">
        <f>+'2012 működési mérleg'!K17+'2012 felhalm mérleg'!K17</f>
        <v>0</v>
      </c>
      <c r="K17" s="21">
        <f>+'2012 működési mérleg'!L17+'2012 felhalm mérleg'!L17</f>
        <v>25000</v>
      </c>
      <c r="L17" s="25">
        <f t="shared" si="2"/>
        <v>25000</v>
      </c>
      <c r="M17" s="199">
        <f>+'2012 működési mérleg'!N17+'2012 felhalm mérleg'!N18</f>
        <v>0</v>
      </c>
      <c r="N17" s="21">
        <f>+'2012 működési mérleg'!O17+'2012 felhalm mérleg'!O17</f>
        <v>0</v>
      </c>
      <c r="O17" s="21">
        <f>+'2012 működési mérleg'!P17+'2012 felhalm mérleg'!P17</f>
        <v>12698</v>
      </c>
      <c r="P17" s="200">
        <f t="shared" si="3"/>
        <v>12698</v>
      </c>
      <c r="Q17" s="191">
        <f t="shared" si="4"/>
        <v>50.792</v>
      </c>
    </row>
    <row r="18" spans="1:17" ht="9" customHeight="1">
      <c r="A18" s="218">
        <v>9</v>
      </c>
      <c r="B18" s="212" t="s">
        <v>26</v>
      </c>
      <c r="C18" s="27"/>
      <c r="D18" s="28"/>
      <c r="E18" s="199">
        <f>+'2012 működési mérleg'!F18+'2012 felhalm mérleg'!F19</f>
        <v>0</v>
      </c>
      <c r="F18" s="21">
        <f>+'2012 működési mérleg'!G18+'2012 felhalm mérleg'!G18</f>
        <v>1151</v>
      </c>
      <c r="G18" s="21">
        <f>+'2012 működési mérleg'!H18+'2012 felhalm mérleg'!H18</f>
        <v>10</v>
      </c>
      <c r="H18" s="200">
        <f t="shared" si="1"/>
        <v>1161</v>
      </c>
      <c r="I18" s="21">
        <f>+'2012 működési mérleg'!J18+'2012 felhalm mérleg'!J19</f>
        <v>0</v>
      </c>
      <c r="J18" s="21">
        <f>+'2012 működési mérleg'!K18+'2012 felhalm mérleg'!K18</f>
        <v>1151</v>
      </c>
      <c r="K18" s="21">
        <f>+'2012 működési mérleg'!L18+'2012 felhalm mérleg'!L18</f>
        <v>10</v>
      </c>
      <c r="L18" s="25">
        <f t="shared" si="2"/>
        <v>1161</v>
      </c>
      <c r="M18" s="199">
        <f>+'2012 működési mérleg'!N18+'2012 felhalm mérleg'!N19</f>
        <v>0</v>
      </c>
      <c r="N18" s="21">
        <f>+'2012 működési mérleg'!O18+'2012 felhalm mérleg'!O18</f>
        <v>0</v>
      </c>
      <c r="O18" s="21">
        <f>+'2012 működési mérleg'!P18+'2012 felhalm mérleg'!P18</f>
        <v>1354</v>
      </c>
      <c r="P18" s="200">
        <f t="shared" si="3"/>
        <v>1354</v>
      </c>
      <c r="Q18" s="191">
        <f t="shared" si="4"/>
        <v>116.62360034453057</v>
      </c>
    </row>
    <row r="19" spans="1:17" s="18" customFormat="1" ht="9" customHeight="1">
      <c r="A19" s="217">
        <v>10</v>
      </c>
      <c r="B19" s="211" t="s">
        <v>27</v>
      </c>
      <c r="C19" s="25"/>
      <c r="D19" s="26"/>
      <c r="E19" s="201">
        <f>SUM(E15:E18)</f>
        <v>0</v>
      </c>
      <c r="F19" s="26">
        <f>SUM(F15:F18)</f>
        <v>1151</v>
      </c>
      <c r="G19" s="26">
        <f>SUM(G15:G18)</f>
        <v>179325.457</v>
      </c>
      <c r="H19" s="200">
        <f t="shared" si="1"/>
        <v>180476.457</v>
      </c>
      <c r="I19" s="25">
        <f>SUM(I15:I18)</f>
        <v>0</v>
      </c>
      <c r="J19" s="26">
        <f>SUM(J15:J18)</f>
        <v>1151</v>
      </c>
      <c r="K19" s="26">
        <f>SUM(K15:K18)</f>
        <v>179325.457</v>
      </c>
      <c r="L19" s="25">
        <f t="shared" si="2"/>
        <v>180476.457</v>
      </c>
      <c r="M19" s="201">
        <f>SUM(M15:M18)</f>
        <v>0</v>
      </c>
      <c r="N19" s="26">
        <f>SUM(N15:N18)</f>
        <v>0</v>
      </c>
      <c r="O19" s="26">
        <f>SUM(O15:O18)</f>
        <v>73847</v>
      </c>
      <c r="P19" s="200">
        <f t="shared" si="3"/>
        <v>73847</v>
      </c>
      <c r="Q19" s="191">
        <f t="shared" si="4"/>
        <v>40.91780237020056</v>
      </c>
    </row>
    <row r="20" spans="1:17" ht="9" customHeight="1">
      <c r="A20" s="219">
        <v>11</v>
      </c>
      <c r="B20" s="213" t="s">
        <v>28</v>
      </c>
      <c r="C20" s="21"/>
      <c r="D20" s="22"/>
      <c r="E20" s="199">
        <f>+'2012 működési mérleg'!F20+'2012 felhalm mérleg'!F21</f>
        <v>0</v>
      </c>
      <c r="F20" s="21">
        <f>+'2012 működési mérleg'!G20+'2012 felhalm mérleg'!G20</f>
        <v>0</v>
      </c>
      <c r="G20" s="21">
        <f>+'2012 működési mérleg'!H20+'2012 felhalm mérleg'!H20</f>
        <v>28</v>
      </c>
      <c r="H20" s="200">
        <f t="shared" si="1"/>
        <v>28</v>
      </c>
      <c r="I20" s="21">
        <f>+'2012 működési mérleg'!J20+'2012 felhalm mérleg'!J21</f>
        <v>0</v>
      </c>
      <c r="J20" s="21">
        <f>+'2012 működési mérleg'!K20+'2012 felhalm mérleg'!K20</f>
        <v>0</v>
      </c>
      <c r="K20" s="21">
        <f>+'2012 működési mérleg'!L20+'2012 felhalm mérleg'!L20</f>
        <v>28</v>
      </c>
      <c r="L20" s="25">
        <f t="shared" si="2"/>
        <v>28</v>
      </c>
      <c r="M20" s="199">
        <f>+'2012 működési mérleg'!N20+'2012 felhalm mérleg'!N21</f>
        <v>0</v>
      </c>
      <c r="N20" s="21">
        <f>+'2012 működési mérleg'!O20+'2012 felhalm mérleg'!O20</f>
        <v>0</v>
      </c>
      <c r="O20" s="21">
        <f>+'2012 működési mérleg'!P20+'2012 felhalm mérleg'!P20</f>
        <v>0</v>
      </c>
      <c r="P20" s="200">
        <f t="shared" si="3"/>
        <v>0</v>
      </c>
      <c r="Q20" s="191">
        <v>0</v>
      </c>
    </row>
    <row r="21" spans="1:17" ht="9" customHeight="1">
      <c r="A21" s="219">
        <v>12</v>
      </c>
      <c r="B21" s="213" t="s">
        <v>29</v>
      </c>
      <c r="C21" s="21"/>
      <c r="D21" s="22"/>
      <c r="E21" s="199">
        <f>+'2012 működési mérleg'!F21+'2012 felhalm mérleg'!F22</f>
        <v>0</v>
      </c>
      <c r="F21" s="21">
        <f>+'2012 működési mérleg'!G21+'2012 felhalm mérleg'!G21</f>
        <v>0</v>
      </c>
      <c r="G21" s="21">
        <f>+'2012 működési mérleg'!H21+'2012 felhalm mérleg'!H21</f>
        <v>0</v>
      </c>
      <c r="H21" s="200">
        <f t="shared" si="1"/>
        <v>0</v>
      </c>
      <c r="I21" s="21">
        <f>+'2012 működési mérleg'!J21+'2012 felhalm mérleg'!J22</f>
        <v>0</v>
      </c>
      <c r="J21" s="21">
        <f>+'2012 működési mérleg'!K21+'2012 felhalm mérleg'!K21</f>
        <v>0</v>
      </c>
      <c r="K21" s="21">
        <f>+'2012 működési mérleg'!L21+'2012 felhalm mérleg'!L21</f>
        <v>0</v>
      </c>
      <c r="L21" s="25">
        <f t="shared" si="2"/>
        <v>0</v>
      </c>
      <c r="M21" s="199">
        <f>+'2012 működési mérleg'!N21+'2012 felhalm mérleg'!N22</f>
        <v>0</v>
      </c>
      <c r="N21" s="21">
        <f>+'2012 működési mérleg'!O21+'2012 felhalm mérleg'!O21</f>
        <v>0</v>
      </c>
      <c r="O21" s="21">
        <f>+'2012 működési mérleg'!P21+'2012 felhalm mérleg'!P21</f>
        <v>0</v>
      </c>
      <c r="P21" s="200">
        <f t="shared" si="3"/>
        <v>0</v>
      </c>
      <c r="Q21" s="191">
        <v>0</v>
      </c>
    </row>
    <row r="22" spans="1:17" ht="9" customHeight="1">
      <c r="A22" s="217">
        <v>13</v>
      </c>
      <c r="B22" s="211" t="s">
        <v>30</v>
      </c>
      <c r="C22" s="25"/>
      <c r="D22" s="26"/>
      <c r="E22" s="201">
        <f>SUM(E20:E21)</f>
        <v>0</v>
      </c>
      <c r="F22" s="26">
        <f>SUM(F20:F21)</f>
        <v>0</v>
      </c>
      <c r="G22" s="26">
        <f>SUM(G20:G21)</f>
        <v>28</v>
      </c>
      <c r="H22" s="200">
        <f t="shared" si="1"/>
        <v>28</v>
      </c>
      <c r="I22" s="25">
        <f>SUM(I20:I21)</f>
        <v>0</v>
      </c>
      <c r="J22" s="26">
        <f>SUM(J20:J21)</f>
        <v>0</v>
      </c>
      <c r="K22" s="26">
        <f>SUM(K20:K21)</f>
        <v>28</v>
      </c>
      <c r="L22" s="25">
        <f t="shared" si="2"/>
        <v>28</v>
      </c>
      <c r="M22" s="201">
        <f>SUM(M20:M21)</f>
        <v>0</v>
      </c>
      <c r="N22" s="26">
        <f>SUM(N20:N21)</f>
        <v>0</v>
      </c>
      <c r="O22" s="26">
        <f>SUM(O20:O21)</f>
        <v>0</v>
      </c>
      <c r="P22" s="200">
        <f t="shared" si="3"/>
        <v>0</v>
      </c>
      <c r="Q22" s="191">
        <v>0</v>
      </c>
    </row>
    <row r="23" spans="1:17" s="31" customFormat="1" ht="9" customHeight="1">
      <c r="A23" s="220">
        <v>14</v>
      </c>
      <c r="B23" s="214" t="s">
        <v>31</v>
      </c>
      <c r="C23" s="29"/>
      <c r="D23" s="30"/>
      <c r="E23" s="199">
        <f>+'2012 működési mérleg'!F23+'2012 felhalm mérleg'!F24</f>
        <v>0</v>
      </c>
      <c r="F23" s="21">
        <f>+'2012 működési mérleg'!G23+'2012 felhalm mérleg'!G23</f>
        <v>0</v>
      </c>
      <c r="G23" s="21">
        <f>+'2012 működési mérleg'!H23+'2012 felhalm mérleg'!H23</f>
        <v>0</v>
      </c>
      <c r="H23" s="200">
        <f t="shared" si="1"/>
        <v>0</v>
      </c>
      <c r="I23" s="21">
        <f>+'2012 működési mérleg'!J23+'2012 felhalm mérleg'!J24</f>
        <v>0</v>
      </c>
      <c r="J23" s="21">
        <f>+'2012 működési mérleg'!K23+'2012 felhalm mérleg'!K23</f>
        <v>0</v>
      </c>
      <c r="K23" s="21">
        <f>+'2012 működési mérleg'!L23+'2012 felhalm mérleg'!L23</f>
        <v>0</v>
      </c>
      <c r="L23" s="25">
        <f t="shared" si="2"/>
        <v>0</v>
      </c>
      <c r="M23" s="199">
        <f>+'2012 működési mérleg'!N23+'2012 felhalm mérleg'!N24</f>
        <v>0</v>
      </c>
      <c r="N23" s="21">
        <f>+'2012 működési mérleg'!O23+'2012 felhalm mérleg'!O23</f>
        <v>0</v>
      </c>
      <c r="O23" s="21">
        <f>+'2012 működési mérleg'!P23+'2012 felhalm mérleg'!P23</f>
        <v>0</v>
      </c>
      <c r="P23" s="200">
        <f t="shared" si="3"/>
        <v>0</v>
      </c>
      <c r="Q23" s="191">
        <v>0</v>
      </c>
    </row>
    <row r="24" spans="1:17" ht="9" customHeight="1">
      <c r="A24" s="218">
        <v>15</v>
      </c>
      <c r="B24" s="212" t="s">
        <v>32</v>
      </c>
      <c r="C24" s="21"/>
      <c r="D24" s="22"/>
      <c r="E24" s="199">
        <f>+'2012 működési mérleg'!F24+'2012 felhalm mérleg'!F25</f>
        <v>0</v>
      </c>
      <c r="F24" s="21">
        <f>+'2012 működési mérleg'!G24+'2012 felhalm mérleg'!G24</f>
        <v>0</v>
      </c>
      <c r="G24" s="21">
        <f>+'2012 működési mérleg'!H24+'2012 felhalm mérleg'!H24</f>
        <v>0</v>
      </c>
      <c r="H24" s="200">
        <f t="shared" si="1"/>
        <v>0</v>
      </c>
      <c r="I24" s="21">
        <f>+'2012 működési mérleg'!J24+'2012 felhalm mérleg'!J25</f>
        <v>0</v>
      </c>
      <c r="J24" s="21">
        <f>+'2012 működési mérleg'!K24+'2012 felhalm mérleg'!K24</f>
        <v>0</v>
      </c>
      <c r="K24" s="21">
        <f>+'2012 működési mérleg'!L24+'2012 felhalm mérleg'!L24</f>
        <v>0</v>
      </c>
      <c r="L24" s="25">
        <f t="shared" si="2"/>
        <v>0</v>
      </c>
      <c r="M24" s="199">
        <f>+'2012 működési mérleg'!N24+'2012 felhalm mérleg'!N25</f>
        <v>0</v>
      </c>
      <c r="N24" s="21">
        <f>+'2012 működési mérleg'!O24+'2012 felhalm mérleg'!O24</f>
        <v>0</v>
      </c>
      <c r="O24" s="21">
        <f>+'2012 működési mérleg'!P24+'2012 felhalm mérleg'!P24</f>
        <v>0</v>
      </c>
      <c r="P24" s="200">
        <f t="shared" si="3"/>
        <v>0</v>
      </c>
      <c r="Q24" s="191">
        <v>0</v>
      </c>
    </row>
    <row r="25" spans="1:17" ht="9" customHeight="1">
      <c r="A25" s="218">
        <v>16</v>
      </c>
      <c r="B25" s="212" t="s">
        <v>33</v>
      </c>
      <c r="C25" s="21"/>
      <c r="D25" s="22"/>
      <c r="E25" s="199">
        <f>+'2012 működési mérleg'!F25+'2012 felhalm mérleg'!F26</f>
        <v>0</v>
      </c>
      <c r="F25" s="21">
        <f>+'2012 működési mérleg'!G25+'2012 felhalm mérleg'!G25</f>
        <v>0</v>
      </c>
      <c r="G25" s="21">
        <f>+'2012 működési mérleg'!H25+'2012 felhalm mérleg'!H25</f>
        <v>0</v>
      </c>
      <c r="H25" s="200">
        <f t="shared" si="1"/>
        <v>0</v>
      </c>
      <c r="I25" s="21">
        <f>+'2012 működési mérleg'!J25+'2012 felhalm mérleg'!J26</f>
        <v>0</v>
      </c>
      <c r="J25" s="21">
        <f>+'2012 működési mérleg'!K25+'2012 felhalm mérleg'!K25</f>
        <v>0</v>
      </c>
      <c r="K25" s="21">
        <f>+'2012 működési mérleg'!L25+'2012 felhalm mérleg'!L25</f>
        <v>0</v>
      </c>
      <c r="L25" s="25">
        <f t="shared" si="2"/>
        <v>0</v>
      </c>
      <c r="M25" s="199">
        <f>+'2012 működési mérleg'!N25+'2012 felhalm mérleg'!N26</f>
        <v>0</v>
      </c>
      <c r="N25" s="21">
        <f>+'2012 működési mérleg'!O25+'2012 felhalm mérleg'!O25</f>
        <v>0</v>
      </c>
      <c r="O25" s="21">
        <f>+'2012 működési mérleg'!P25+'2012 felhalm mérleg'!P25</f>
        <v>0</v>
      </c>
      <c r="P25" s="200">
        <f t="shared" si="3"/>
        <v>0</v>
      </c>
      <c r="Q25" s="191">
        <v>0</v>
      </c>
    </row>
    <row r="26" spans="1:17" ht="9" customHeight="1">
      <c r="A26" s="218">
        <v>17</v>
      </c>
      <c r="B26" s="212" t="s">
        <v>34</v>
      </c>
      <c r="C26" s="21"/>
      <c r="D26" s="22"/>
      <c r="E26" s="199">
        <f>+'2012 működési mérleg'!F26+'2012 felhalm mérleg'!F27</f>
        <v>0</v>
      </c>
      <c r="F26" s="21">
        <f>+'2012 működési mérleg'!G26+'2012 felhalm mérleg'!G26</f>
        <v>0</v>
      </c>
      <c r="G26" s="21">
        <f>+'2012 működési mérleg'!H26+'2012 felhalm mérleg'!H26</f>
        <v>0</v>
      </c>
      <c r="H26" s="200">
        <f t="shared" si="1"/>
        <v>0</v>
      </c>
      <c r="I26" s="21">
        <f>+'2012 működési mérleg'!J26+'2012 felhalm mérleg'!J27</f>
        <v>0</v>
      </c>
      <c r="J26" s="21">
        <f>+'2012 működési mérleg'!K26+'2012 felhalm mérleg'!K26</f>
        <v>0</v>
      </c>
      <c r="K26" s="21">
        <f>+'2012 működési mérleg'!L26+'2012 felhalm mérleg'!L26</f>
        <v>0</v>
      </c>
      <c r="L26" s="25">
        <f t="shared" si="2"/>
        <v>0</v>
      </c>
      <c r="M26" s="199">
        <f>+'2012 működési mérleg'!N26+'2012 felhalm mérleg'!N27</f>
        <v>0</v>
      </c>
      <c r="N26" s="21">
        <f>+'2012 működési mérleg'!O26+'2012 felhalm mérleg'!O26</f>
        <v>0</v>
      </c>
      <c r="O26" s="21">
        <f>+'2012 működési mérleg'!P26+'2012 felhalm mérleg'!P26</f>
        <v>0</v>
      </c>
      <c r="P26" s="200">
        <f t="shared" si="3"/>
        <v>0</v>
      </c>
      <c r="Q26" s="191">
        <v>0</v>
      </c>
    </row>
    <row r="27" spans="1:17" s="18" customFormat="1" ht="9" customHeight="1">
      <c r="A27" s="221">
        <v>18</v>
      </c>
      <c r="B27" s="211" t="s">
        <v>35</v>
      </c>
      <c r="C27" s="25"/>
      <c r="D27" s="26"/>
      <c r="E27" s="201">
        <f>SUM(E20:E26)</f>
        <v>0</v>
      </c>
      <c r="F27" s="26">
        <f>SUM(F23:F26)</f>
        <v>0</v>
      </c>
      <c r="G27" s="26">
        <f>SUM(G23:G26)</f>
        <v>0</v>
      </c>
      <c r="H27" s="200">
        <f t="shared" si="1"/>
        <v>0</v>
      </c>
      <c r="I27" s="25">
        <f>SUM(I20:I26)</f>
        <v>0</v>
      </c>
      <c r="J27" s="26">
        <f>SUM(J23:J26)</f>
        <v>0</v>
      </c>
      <c r="K27" s="26">
        <f>SUM(K23:K26)</f>
        <v>0</v>
      </c>
      <c r="L27" s="25">
        <f t="shared" si="2"/>
        <v>0</v>
      </c>
      <c r="M27" s="201">
        <f>SUM(M20:M26)</f>
        <v>0</v>
      </c>
      <c r="N27" s="26">
        <f>SUM(N23:N26)</f>
        <v>0</v>
      </c>
      <c r="O27" s="26">
        <f>SUM(O23:O26)</f>
        <v>0</v>
      </c>
      <c r="P27" s="200">
        <f t="shared" si="3"/>
        <v>0</v>
      </c>
      <c r="Q27" s="191">
        <v>0</v>
      </c>
    </row>
    <row r="28" spans="1:17" ht="9" customHeight="1">
      <c r="A28" s="218">
        <v>19</v>
      </c>
      <c r="B28" s="212" t="s">
        <v>36</v>
      </c>
      <c r="C28" s="27"/>
      <c r="D28" s="28"/>
      <c r="E28" s="199">
        <f>+'2012 működési mérleg'!F28+'2012 felhalm mérleg'!F29</f>
        <v>0</v>
      </c>
      <c r="F28" s="21">
        <f>+'2012 működési mérleg'!G28+'2012 felhalm mérleg'!G28</f>
        <v>0</v>
      </c>
      <c r="G28" s="21">
        <f>+'2012 működési mérleg'!H28+'2012 felhalm mérleg'!H28</f>
        <v>14614</v>
      </c>
      <c r="H28" s="200">
        <f t="shared" si="1"/>
        <v>14614</v>
      </c>
      <c r="I28" s="21">
        <f>+'2012 működési mérleg'!J28+'2012 felhalm mérleg'!J29</f>
        <v>0</v>
      </c>
      <c r="J28" s="21">
        <f>+'2012 működési mérleg'!K28+'2012 felhalm mérleg'!K28</f>
        <v>0</v>
      </c>
      <c r="K28" s="21">
        <f>+'2012 működési mérleg'!L28+'2012 felhalm mérleg'!L28</f>
        <v>14614</v>
      </c>
      <c r="L28" s="25">
        <f t="shared" si="2"/>
        <v>14614</v>
      </c>
      <c r="M28" s="199">
        <f>+'2012 működési mérleg'!N28+'2012 felhalm mérleg'!N29</f>
        <v>0</v>
      </c>
      <c r="N28" s="21">
        <f>+'2012 működési mérleg'!O28+'2012 felhalm mérleg'!O28</f>
        <v>0</v>
      </c>
      <c r="O28" s="21">
        <f>+'2012 működési mérleg'!P28+'2012 felhalm mérleg'!P28</f>
        <v>7644</v>
      </c>
      <c r="P28" s="200">
        <f t="shared" si="3"/>
        <v>7644</v>
      </c>
      <c r="Q28" s="191">
        <f>+P28*100/L28</f>
        <v>52.30600793759409</v>
      </c>
    </row>
    <row r="29" spans="1:17" ht="9" customHeight="1">
      <c r="A29" s="218">
        <v>20</v>
      </c>
      <c r="B29" s="212" t="s">
        <v>37</v>
      </c>
      <c r="C29" s="27"/>
      <c r="D29" s="28"/>
      <c r="E29" s="199">
        <f>+'2012 működési mérleg'!F29+'2012 felhalm mérleg'!F30</f>
        <v>0</v>
      </c>
      <c r="F29" s="21">
        <f>+'2012 működési mérleg'!G29+'2012 felhalm mérleg'!G29</f>
        <v>0</v>
      </c>
      <c r="G29" s="21">
        <f>+'2012 működési mérleg'!H29+'2012 felhalm mérleg'!H29</f>
        <v>82974</v>
      </c>
      <c r="H29" s="200">
        <f t="shared" si="1"/>
        <v>82974</v>
      </c>
      <c r="I29" s="21">
        <f>+'2012 működési mérleg'!J29+'2012 felhalm mérleg'!J30</f>
        <v>0</v>
      </c>
      <c r="J29" s="21">
        <f>+'2012 működési mérleg'!K29+'2012 felhalm mérleg'!K29</f>
        <v>0</v>
      </c>
      <c r="K29" s="21">
        <f>+'2012 működési mérleg'!L29+'2012 felhalm mérleg'!L29</f>
        <v>82974</v>
      </c>
      <c r="L29" s="25">
        <f t="shared" si="2"/>
        <v>82974</v>
      </c>
      <c r="M29" s="199">
        <f>+'2012 működési mérleg'!N29+'2012 felhalm mérleg'!N30</f>
        <v>0</v>
      </c>
      <c r="N29" s="21">
        <f>+'2012 működési mérleg'!O29+'2012 felhalm mérleg'!O29</f>
        <v>0</v>
      </c>
      <c r="O29" s="21">
        <f>+'2012 működési mérleg'!P29+'2012 felhalm mérleg'!P29</f>
        <v>43395</v>
      </c>
      <c r="P29" s="200">
        <f t="shared" si="3"/>
        <v>43395</v>
      </c>
      <c r="Q29" s="191">
        <f>+P29*100/L29</f>
        <v>52.29951551088293</v>
      </c>
    </row>
    <row r="30" spans="1:17" ht="9" customHeight="1">
      <c r="A30" s="218">
        <v>21</v>
      </c>
      <c r="B30" s="212" t="s">
        <v>38</v>
      </c>
      <c r="C30" s="27"/>
      <c r="D30" s="28"/>
      <c r="E30" s="199">
        <f>+'2012 működési mérleg'!F30+'2012 felhalm mérleg'!F31</f>
        <v>0</v>
      </c>
      <c r="F30" s="21">
        <f>+'2012 működési mérleg'!G30+'2012 felhalm mérleg'!G30</f>
        <v>0</v>
      </c>
      <c r="G30" s="21">
        <f>+'2012 működési mérleg'!H30+'2012 felhalm mérleg'!H30</f>
        <v>0</v>
      </c>
      <c r="H30" s="200">
        <f t="shared" si="1"/>
        <v>0</v>
      </c>
      <c r="I30" s="21">
        <f>+'2012 működési mérleg'!J30+'2012 felhalm mérleg'!J31</f>
        <v>0</v>
      </c>
      <c r="J30" s="21">
        <f>+'2012 működési mérleg'!K30+'2012 felhalm mérleg'!K30</f>
        <v>0</v>
      </c>
      <c r="K30" s="21">
        <f>+'2012 működési mérleg'!L30+'2012 felhalm mérleg'!L30</f>
        <v>328</v>
      </c>
      <c r="L30" s="25">
        <f t="shared" si="2"/>
        <v>328</v>
      </c>
      <c r="M30" s="199">
        <f>+'2012 működési mérleg'!N30+'2012 felhalm mérleg'!N31</f>
        <v>0</v>
      </c>
      <c r="N30" s="21">
        <f>+'2012 működési mérleg'!O30+'2012 felhalm mérleg'!O30</f>
        <v>0</v>
      </c>
      <c r="O30" s="21">
        <f>+'2012 működési mérleg'!P30+'2012 felhalm mérleg'!P30</f>
        <v>328</v>
      </c>
      <c r="P30" s="200">
        <f t="shared" si="3"/>
        <v>328</v>
      </c>
      <c r="Q30" s="191">
        <f>+P30*100/L30</f>
        <v>100</v>
      </c>
    </row>
    <row r="31" spans="1:17" ht="9" customHeight="1">
      <c r="A31" s="218">
        <v>22</v>
      </c>
      <c r="B31" s="212" t="s">
        <v>39</v>
      </c>
      <c r="C31" s="27"/>
      <c r="D31" s="28"/>
      <c r="E31" s="199">
        <f>+'2012 működési mérleg'!F31+'2012 felhalm mérleg'!F32</f>
        <v>0</v>
      </c>
      <c r="F31" s="21">
        <f>+'2012 működési mérleg'!G31+'2012 felhalm mérleg'!G31</f>
        <v>0</v>
      </c>
      <c r="G31" s="21">
        <f>+'2012 működési mérleg'!H31+'2012 felhalm mérleg'!H31</f>
        <v>0</v>
      </c>
      <c r="H31" s="200">
        <f t="shared" si="1"/>
        <v>0</v>
      </c>
      <c r="I31" s="21">
        <f>+'2012 működési mérleg'!J31+'2012 felhalm mérleg'!J32</f>
        <v>0</v>
      </c>
      <c r="J31" s="21">
        <f>+'2012 működési mérleg'!K31+'2012 felhalm mérleg'!K31</f>
        <v>0</v>
      </c>
      <c r="K31" s="21">
        <f>+'2012 működési mérleg'!L31+'2012 felhalm mérleg'!L31</f>
        <v>0</v>
      </c>
      <c r="L31" s="25">
        <f t="shared" si="2"/>
        <v>0</v>
      </c>
      <c r="M31" s="199">
        <f>+'2012 működési mérleg'!N31+'2012 felhalm mérleg'!N32</f>
        <v>0</v>
      </c>
      <c r="N31" s="21">
        <f>+'2012 működési mérleg'!O31+'2012 felhalm mérleg'!O31</f>
        <v>0</v>
      </c>
      <c r="O31" s="21">
        <f>+'2012 működési mérleg'!P31+'2012 felhalm mérleg'!P31</f>
        <v>0</v>
      </c>
      <c r="P31" s="200">
        <f t="shared" si="3"/>
        <v>0</v>
      </c>
      <c r="Q31" s="191">
        <v>0</v>
      </c>
    </row>
    <row r="32" spans="1:17" ht="9" customHeight="1">
      <c r="A32" s="218">
        <v>23</v>
      </c>
      <c r="B32" s="212" t="s">
        <v>40</v>
      </c>
      <c r="C32" s="27"/>
      <c r="D32" s="28"/>
      <c r="E32" s="199">
        <f>+'2012 működési mérleg'!F32+'2012 felhalm mérleg'!F33</f>
        <v>0</v>
      </c>
      <c r="F32" s="21">
        <f>+'2012 működési mérleg'!G32+'2012 felhalm mérleg'!G32</f>
        <v>0</v>
      </c>
      <c r="G32" s="21">
        <f>+'2012 működési mérleg'!H32+'2012 felhalm mérleg'!H32</f>
        <v>7174</v>
      </c>
      <c r="H32" s="200">
        <f t="shared" si="1"/>
        <v>7174</v>
      </c>
      <c r="I32" s="21">
        <f>+'2012 működési mérleg'!J32+'2012 felhalm mérleg'!J33</f>
        <v>0</v>
      </c>
      <c r="J32" s="21">
        <f>+'2012 működési mérleg'!K32+'2012 felhalm mérleg'!K32</f>
        <v>0</v>
      </c>
      <c r="K32" s="21">
        <f>+'2012 működési mérleg'!L32+'2012 felhalm mérleg'!L32</f>
        <v>7034</v>
      </c>
      <c r="L32" s="25">
        <f t="shared" si="2"/>
        <v>7034</v>
      </c>
      <c r="M32" s="199">
        <f>+'2012 működési mérleg'!N32+'2012 felhalm mérleg'!N33</f>
        <v>0</v>
      </c>
      <c r="N32" s="21">
        <f>+'2012 működési mérleg'!O32+'2012 felhalm mérleg'!O32</f>
        <v>0</v>
      </c>
      <c r="O32" s="21">
        <f>+'2012 működési mérleg'!P32+'2012 felhalm mérleg'!P32</f>
        <v>3189</v>
      </c>
      <c r="P32" s="200">
        <f t="shared" si="3"/>
        <v>3189</v>
      </c>
      <c r="Q32" s="191">
        <f>+P32*100/L32</f>
        <v>45.33693488768837</v>
      </c>
    </row>
    <row r="33" spans="1:17" ht="9" customHeight="1">
      <c r="A33" s="218">
        <v>24</v>
      </c>
      <c r="B33" s="212" t="s">
        <v>41</v>
      </c>
      <c r="C33" s="27"/>
      <c r="D33" s="28"/>
      <c r="E33" s="199">
        <f>+'2012 működési mérleg'!F33+'2012 felhalm mérleg'!F34</f>
        <v>0</v>
      </c>
      <c r="F33" s="21">
        <f>+'2012 működési mérleg'!G33+'2012 felhalm mérleg'!G33</f>
        <v>0</v>
      </c>
      <c r="G33" s="21">
        <f>+'2012 működési mérleg'!H33+'2012 felhalm mérleg'!H33</f>
        <v>0</v>
      </c>
      <c r="H33" s="200">
        <f t="shared" si="1"/>
        <v>0</v>
      </c>
      <c r="I33" s="21">
        <f>+'2012 működési mérleg'!J33+'2012 felhalm mérleg'!J34</f>
        <v>0</v>
      </c>
      <c r="J33" s="21">
        <f>+'2012 működési mérleg'!K33+'2012 felhalm mérleg'!K33</f>
        <v>0</v>
      </c>
      <c r="K33" s="21">
        <f>+'2012 működési mérleg'!L33+'2012 felhalm mérleg'!L33</f>
        <v>1035</v>
      </c>
      <c r="L33" s="25">
        <f t="shared" si="2"/>
        <v>1035</v>
      </c>
      <c r="M33" s="199">
        <f>+'2012 működési mérleg'!N33+'2012 felhalm mérleg'!N34</f>
        <v>0</v>
      </c>
      <c r="N33" s="21">
        <f>+'2012 működési mérleg'!O33+'2012 felhalm mérleg'!O33</f>
        <v>0</v>
      </c>
      <c r="O33" s="21">
        <f>+'2012 működési mérleg'!P33+'2012 felhalm mérleg'!P33</f>
        <v>1035</v>
      </c>
      <c r="P33" s="200">
        <f t="shared" si="3"/>
        <v>1035</v>
      </c>
      <c r="Q33" s="191">
        <f>+P33*100/L33</f>
        <v>100</v>
      </c>
    </row>
    <row r="34" spans="1:17" ht="9" customHeight="1">
      <c r="A34" s="218">
        <v>25</v>
      </c>
      <c r="B34" s="212" t="s">
        <v>42</v>
      </c>
      <c r="C34" s="27"/>
      <c r="D34" s="28"/>
      <c r="E34" s="199">
        <f>+'2012 működési mérleg'!F34+'2012 felhalm mérleg'!F35</f>
        <v>0</v>
      </c>
      <c r="F34" s="21">
        <f>+'2012 működési mérleg'!G34+'2012 felhalm mérleg'!G34</f>
        <v>0</v>
      </c>
      <c r="G34" s="21">
        <f>+'2012 működési mérleg'!H34+'2012 felhalm mérleg'!H34</f>
        <v>0</v>
      </c>
      <c r="H34" s="200">
        <f t="shared" si="1"/>
        <v>0</v>
      </c>
      <c r="I34" s="21">
        <f>+'2012 működési mérleg'!J34+'2012 felhalm mérleg'!J35</f>
        <v>0</v>
      </c>
      <c r="J34" s="21">
        <f>+'2012 működési mérleg'!K34+'2012 felhalm mérleg'!K34</f>
        <v>0</v>
      </c>
      <c r="K34" s="21">
        <f>+'2012 működési mérleg'!L34+'2012 felhalm mérleg'!L34</f>
        <v>0</v>
      </c>
      <c r="L34" s="25">
        <f t="shared" si="2"/>
        <v>0</v>
      </c>
      <c r="M34" s="199">
        <f>+'2012 működési mérleg'!N34+'2012 felhalm mérleg'!N35</f>
        <v>0</v>
      </c>
      <c r="N34" s="21">
        <f>+'2012 működési mérleg'!O34+'2012 felhalm mérleg'!O34</f>
        <v>0</v>
      </c>
      <c r="O34" s="21">
        <f>+'2012 működési mérleg'!P34+'2012 felhalm mérleg'!P34</f>
        <v>0</v>
      </c>
      <c r="P34" s="200">
        <f t="shared" si="3"/>
        <v>0</v>
      </c>
      <c r="Q34" s="191">
        <v>0</v>
      </c>
    </row>
    <row r="35" spans="1:17" ht="9" customHeight="1">
      <c r="A35" s="218">
        <v>26</v>
      </c>
      <c r="B35" s="212" t="s">
        <v>43</v>
      </c>
      <c r="C35" s="21"/>
      <c r="D35" s="22"/>
      <c r="E35" s="199">
        <f>+'2012 működési mérleg'!F35+'2012 felhalm mérleg'!F36</f>
        <v>0</v>
      </c>
      <c r="F35" s="21">
        <f>+'2012 működési mérleg'!G35+'2012 felhalm mérleg'!G35</f>
        <v>0</v>
      </c>
      <c r="G35" s="21">
        <f>+'2012 működési mérleg'!H35+'2012 felhalm mérleg'!H35</f>
        <v>0</v>
      </c>
      <c r="H35" s="200">
        <f t="shared" si="1"/>
        <v>0</v>
      </c>
      <c r="I35" s="21">
        <f>+'2012 működési mérleg'!J35+'2012 felhalm mérleg'!J36</f>
        <v>0</v>
      </c>
      <c r="J35" s="21">
        <f>+'2012 működési mérleg'!K35+'2012 felhalm mérleg'!K35</f>
        <v>0</v>
      </c>
      <c r="K35" s="21">
        <f>+'2012 működési mérleg'!L35+'2012 felhalm mérleg'!L35</f>
        <v>0</v>
      </c>
      <c r="L35" s="25">
        <f t="shared" si="2"/>
        <v>0</v>
      </c>
      <c r="M35" s="199">
        <f>+'2012 működési mérleg'!N35+'2012 felhalm mérleg'!N36</f>
        <v>0</v>
      </c>
      <c r="N35" s="21">
        <f>+'2012 működési mérleg'!O35+'2012 felhalm mérleg'!O35</f>
        <v>0</v>
      </c>
      <c r="O35" s="21">
        <f>+'2012 működési mérleg'!P35+'2012 felhalm mérleg'!P35</f>
        <v>0</v>
      </c>
      <c r="P35" s="200">
        <f t="shared" si="3"/>
        <v>0</v>
      </c>
      <c r="Q35" s="191">
        <v>0</v>
      </c>
    </row>
    <row r="36" spans="1:17" ht="9" customHeight="1">
      <c r="A36" s="218">
        <v>27</v>
      </c>
      <c r="B36" s="212" t="s">
        <v>44</v>
      </c>
      <c r="C36" s="21"/>
      <c r="D36" s="22"/>
      <c r="E36" s="199">
        <f>+'2012 működési mérleg'!F36+'2012 felhalm mérleg'!F37</f>
        <v>0</v>
      </c>
      <c r="F36" s="21">
        <f>+'2012 működési mérleg'!G36+'2012 felhalm mérleg'!G36</f>
        <v>0</v>
      </c>
      <c r="G36" s="21">
        <f>+'2012 működési mérleg'!H36+'2012 felhalm mérleg'!H36</f>
        <v>0</v>
      </c>
      <c r="H36" s="200">
        <f t="shared" si="1"/>
        <v>0</v>
      </c>
      <c r="I36" s="21">
        <f>+'2012 működési mérleg'!J36+'2012 felhalm mérleg'!J37</f>
        <v>0</v>
      </c>
      <c r="J36" s="21">
        <f>+'2012 működési mérleg'!K36+'2012 felhalm mérleg'!K36</f>
        <v>0</v>
      </c>
      <c r="K36" s="21">
        <f>+'2012 működési mérleg'!L36+'2012 felhalm mérleg'!L36</f>
        <v>3828</v>
      </c>
      <c r="L36" s="25">
        <f t="shared" si="2"/>
        <v>3828</v>
      </c>
      <c r="M36" s="199">
        <f>+'2012 működési mérleg'!N36+'2012 felhalm mérleg'!N37</f>
        <v>0</v>
      </c>
      <c r="N36" s="21">
        <f>+'2012 működési mérleg'!O36+'2012 felhalm mérleg'!O36</f>
        <v>0</v>
      </c>
      <c r="O36" s="21">
        <f>+'2012 működési mérleg'!P36+'2012 felhalm mérleg'!P36</f>
        <v>3828</v>
      </c>
      <c r="P36" s="200">
        <f t="shared" si="3"/>
        <v>3828</v>
      </c>
      <c r="Q36" s="191">
        <f>+P36*100/L36</f>
        <v>100</v>
      </c>
    </row>
    <row r="37" spans="1:17" ht="9" customHeight="1">
      <c r="A37" s="218">
        <v>28</v>
      </c>
      <c r="B37" s="212" t="s">
        <v>45</v>
      </c>
      <c r="C37" s="21"/>
      <c r="D37" s="22"/>
      <c r="E37" s="199">
        <f>+'2012 működési mérleg'!F37+'2012 felhalm mérleg'!F38</f>
        <v>0</v>
      </c>
      <c r="F37" s="21">
        <f>+'2012 működési mérleg'!G37+'2012 felhalm mérleg'!G37</f>
        <v>0</v>
      </c>
      <c r="G37" s="21">
        <f>+'2012 működési mérleg'!H37+'2012 felhalm mérleg'!H37</f>
        <v>0</v>
      </c>
      <c r="H37" s="200">
        <f t="shared" si="1"/>
        <v>0</v>
      </c>
      <c r="I37" s="21">
        <f>+'2012 működési mérleg'!J37+'2012 felhalm mérleg'!J38</f>
        <v>0</v>
      </c>
      <c r="J37" s="21">
        <f>+'2012 működési mérleg'!K37+'2012 felhalm mérleg'!K37</f>
        <v>0</v>
      </c>
      <c r="K37" s="21">
        <f>+'2012 működési mérleg'!L37+'2012 felhalm mérleg'!L37</f>
        <v>0</v>
      </c>
      <c r="L37" s="25">
        <f t="shared" si="2"/>
        <v>0</v>
      </c>
      <c r="M37" s="199">
        <f>+'2012 működési mérleg'!N37+'2012 felhalm mérleg'!N38</f>
        <v>0</v>
      </c>
      <c r="N37" s="21">
        <f>+'2012 működési mérleg'!O37+'2012 felhalm mérleg'!O37</f>
        <v>0</v>
      </c>
      <c r="O37" s="21">
        <f>+'2012 működési mérleg'!P37+'2012 felhalm mérleg'!P37</f>
        <v>0</v>
      </c>
      <c r="P37" s="200">
        <f t="shared" si="3"/>
        <v>0</v>
      </c>
      <c r="Q37" s="191">
        <v>0</v>
      </c>
    </row>
    <row r="38" spans="1:17" s="15" customFormat="1" ht="9" customHeight="1">
      <c r="A38" s="221">
        <v>29</v>
      </c>
      <c r="B38" s="215" t="s">
        <v>46</v>
      </c>
      <c r="C38" s="25"/>
      <c r="D38" s="26"/>
      <c r="E38" s="201">
        <f>SUM(E28:E37)</f>
        <v>0</v>
      </c>
      <c r="F38" s="26">
        <f>SUM(F28:F37)</f>
        <v>0</v>
      </c>
      <c r="G38" s="26">
        <f>SUM(G28:G37)</f>
        <v>104762</v>
      </c>
      <c r="H38" s="200">
        <f t="shared" si="1"/>
        <v>104762</v>
      </c>
      <c r="I38" s="25">
        <f>SUM(I28:I37)</f>
        <v>0</v>
      </c>
      <c r="J38" s="26">
        <f>SUM(J28:J37)</f>
        <v>0</v>
      </c>
      <c r="K38" s="26">
        <f>SUM(K28:K37)</f>
        <v>109813</v>
      </c>
      <c r="L38" s="25">
        <f t="shared" si="2"/>
        <v>109813</v>
      </c>
      <c r="M38" s="201">
        <f>SUM(M28:M37)</f>
        <v>0</v>
      </c>
      <c r="N38" s="26">
        <f>SUM(N28:N37)</f>
        <v>0</v>
      </c>
      <c r="O38" s="26">
        <f>SUM(O28:O37)</f>
        <v>59419</v>
      </c>
      <c r="P38" s="200">
        <f t="shared" si="3"/>
        <v>59419</v>
      </c>
      <c r="Q38" s="191">
        <f>+P38*100/L38</f>
        <v>54.10925846666606</v>
      </c>
    </row>
    <row r="39" spans="1:17" ht="12" customHeight="1">
      <c r="A39" s="218">
        <v>30</v>
      </c>
      <c r="B39" s="212" t="s">
        <v>47</v>
      </c>
      <c r="C39" s="27"/>
      <c r="D39" s="28"/>
      <c r="E39" s="199">
        <f>+'2012 működési mérleg'!F39+'2012 felhalm mérleg'!F40</f>
        <v>0</v>
      </c>
      <c r="F39" s="21">
        <f>+'2012 működési mérleg'!G39+'2012 felhalm mérleg'!G39</f>
        <v>0</v>
      </c>
      <c r="G39" s="21">
        <f>+'2012 működési mérleg'!H39+'2012 felhalm mérleg'!H39</f>
        <v>5472</v>
      </c>
      <c r="H39" s="200">
        <f t="shared" si="1"/>
        <v>5472</v>
      </c>
      <c r="I39" s="21">
        <f>+'2012 működési mérleg'!J39+'2012 felhalm mérleg'!J40</f>
        <v>0</v>
      </c>
      <c r="J39" s="21">
        <f>+'2012 működési mérleg'!K39+'2012 felhalm mérleg'!K39</f>
        <v>0</v>
      </c>
      <c r="K39" s="21">
        <f>+'2012 működési mérleg'!L39+'2012 felhalm mérleg'!L39</f>
        <v>5472</v>
      </c>
      <c r="L39" s="25">
        <f t="shared" si="2"/>
        <v>5472</v>
      </c>
      <c r="M39" s="199">
        <f>+'2012 működési mérleg'!N39+'2012 felhalm mérleg'!N40</f>
        <v>0</v>
      </c>
      <c r="N39" s="21">
        <f>+'2012 működési mérleg'!O39+'2012 felhalm mérleg'!O39</f>
        <v>0</v>
      </c>
      <c r="O39" s="21">
        <f>+'2012 működési mérleg'!P39+'2012 felhalm mérleg'!P39</f>
        <v>2930</v>
      </c>
      <c r="P39" s="200">
        <f t="shared" si="3"/>
        <v>2930</v>
      </c>
      <c r="Q39" s="191">
        <f>+P39*100/L39</f>
        <v>53.5453216374269</v>
      </c>
    </row>
    <row r="40" spans="1:17" ht="9" customHeight="1">
      <c r="A40" s="218">
        <v>31</v>
      </c>
      <c r="B40" s="212" t="s">
        <v>48</v>
      </c>
      <c r="C40" s="27"/>
      <c r="D40" s="28"/>
      <c r="E40" s="199">
        <f>+'2012 működési mérleg'!F40+'2012 felhalm mérleg'!F41</f>
        <v>0</v>
      </c>
      <c r="F40" s="21">
        <f>+'2012 működési mérleg'!G40+'2012 felhalm mérleg'!G40</f>
        <v>0</v>
      </c>
      <c r="G40" s="21">
        <f>+'2012 működési mérleg'!H40+'2012 felhalm mérleg'!H40</f>
        <v>0</v>
      </c>
      <c r="H40" s="200">
        <f t="shared" si="1"/>
        <v>0</v>
      </c>
      <c r="I40" s="21">
        <f>+'2012 működési mérleg'!J40+'2012 felhalm mérleg'!J41</f>
        <v>0</v>
      </c>
      <c r="J40" s="21">
        <f>+'2012 működési mérleg'!K40+'2012 felhalm mérleg'!K40</f>
        <v>0</v>
      </c>
      <c r="K40" s="21">
        <f>+'2012 működési mérleg'!L40+'2012 felhalm mérleg'!L40</f>
        <v>209</v>
      </c>
      <c r="L40" s="25">
        <f t="shared" si="2"/>
        <v>209</v>
      </c>
      <c r="M40" s="199">
        <f>+'2012 működési mérleg'!N40+'2012 felhalm mérleg'!N41</f>
        <v>0</v>
      </c>
      <c r="N40" s="21">
        <f>+'2012 működési mérleg'!O40+'2012 felhalm mérleg'!O40</f>
        <v>0</v>
      </c>
      <c r="O40" s="21">
        <f>+'2012 működési mérleg'!P40+'2012 felhalm mérleg'!P40</f>
        <v>514</v>
      </c>
      <c r="P40" s="200">
        <f t="shared" si="3"/>
        <v>514</v>
      </c>
      <c r="Q40" s="191">
        <f>+P40*100/L40</f>
        <v>245.93301435406698</v>
      </c>
    </row>
    <row r="41" spans="1:17" ht="9" customHeight="1">
      <c r="A41" s="218">
        <v>32</v>
      </c>
      <c r="B41" s="212" t="s">
        <v>49</v>
      </c>
      <c r="C41" s="27"/>
      <c r="D41" s="28"/>
      <c r="E41" s="199">
        <f>+'2012 működési mérleg'!F41+'2012 felhalm mérleg'!F42</f>
        <v>0</v>
      </c>
      <c r="F41" s="21">
        <f>+'2012 működési mérleg'!G41+'2012 felhalm mérleg'!G41</f>
        <v>0</v>
      </c>
      <c r="G41" s="21">
        <f>+'2012 működési mérleg'!H41+'2012 felhalm mérleg'!H41</f>
        <v>0</v>
      </c>
      <c r="H41" s="200">
        <f aca="true" t="shared" si="5" ref="H41:H60">SUM(E41:G41)</f>
        <v>0</v>
      </c>
      <c r="I41" s="21">
        <f>+'2012 működési mérleg'!J41+'2012 felhalm mérleg'!J42</f>
        <v>500</v>
      </c>
      <c r="J41" s="21">
        <f>+'2012 működési mérleg'!K41+'2012 felhalm mérleg'!K41</f>
        <v>0</v>
      </c>
      <c r="K41" s="21">
        <f>+'2012 működési mérleg'!L41+'2012 felhalm mérleg'!L41</f>
        <v>0</v>
      </c>
      <c r="L41" s="25">
        <f aca="true" t="shared" si="6" ref="L41:L60">SUM(I41:K41)</f>
        <v>500</v>
      </c>
      <c r="M41" s="199">
        <f>+'2012 működési mérleg'!N41+'2012 felhalm mérleg'!N42</f>
        <v>500</v>
      </c>
      <c r="N41" s="21">
        <f>+'2012 működési mérleg'!O41+'2012 felhalm mérleg'!O41</f>
        <v>0</v>
      </c>
      <c r="O41" s="21">
        <f>+'2012 működési mérleg'!P41+'2012 felhalm mérleg'!P41</f>
        <v>0</v>
      </c>
      <c r="P41" s="200">
        <f aca="true" t="shared" si="7" ref="P41:P60">SUM(M41:O41)</f>
        <v>500</v>
      </c>
      <c r="Q41" s="191">
        <f>+P41*100/L41</f>
        <v>100</v>
      </c>
    </row>
    <row r="42" spans="1:17" ht="9.75" customHeight="1">
      <c r="A42" s="218">
        <v>33</v>
      </c>
      <c r="B42" s="212" t="s">
        <v>50</v>
      </c>
      <c r="C42" s="27"/>
      <c r="D42" s="28"/>
      <c r="E42" s="199">
        <f>+'2012 működési mérleg'!F42+'2012 felhalm mérleg'!F43</f>
        <v>0</v>
      </c>
      <c r="F42" s="21">
        <f>+'2012 működési mérleg'!G42+'2012 felhalm mérleg'!G42</f>
        <v>0</v>
      </c>
      <c r="G42" s="21">
        <f>+'2012 működési mérleg'!H42+'2012 felhalm mérleg'!H42</f>
        <v>0</v>
      </c>
      <c r="H42" s="200">
        <f t="shared" si="5"/>
        <v>0</v>
      </c>
      <c r="I42" s="21">
        <f>+'2012 működési mérleg'!J42+'2012 felhalm mérleg'!J43</f>
        <v>0</v>
      </c>
      <c r="J42" s="21">
        <f>+'2012 működési mérleg'!K42+'2012 felhalm mérleg'!K42</f>
        <v>0</v>
      </c>
      <c r="K42" s="21">
        <f>+'2012 működési mérleg'!L42+'2012 felhalm mérleg'!L42</f>
        <v>0</v>
      </c>
      <c r="L42" s="25">
        <f t="shared" si="6"/>
        <v>0</v>
      </c>
      <c r="M42" s="199">
        <f>+'2012 működési mérleg'!N42+'2012 felhalm mérleg'!N43</f>
        <v>0</v>
      </c>
      <c r="N42" s="21">
        <f>+'2012 működési mérleg'!O42+'2012 felhalm mérleg'!O42</f>
        <v>0</v>
      </c>
      <c r="O42" s="21">
        <f>+'2012 működési mérleg'!P42+'2012 felhalm mérleg'!P42</f>
        <v>0</v>
      </c>
      <c r="P42" s="200">
        <f t="shared" si="7"/>
        <v>0</v>
      </c>
      <c r="Q42" s="191">
        <v>0</v>
      </c>
    </row>
    <row r="43" spans="1:17" ht="9" customHeight="1">
      <c r="A43" s="218">
        <v>34</v>
      </c>
      <c r="B43" s="212" t="s">
        <v>51</v>
      </c>
      <c r="C43" s="21"/>
      <c r="D43" s="22"/>
      <c r="E43" s="199">
        <f>+'2012 működési mérleg'!F43+'2012 felhalm mérleg'!F44</f>
        <v>0</v>
      </c>
      <c r="F43" s="21">
        <f>+'2012 működési mérleg'!G43+'2012 felhalm mérleg'!G43</f>
        <v>0</v>
      </c>
      <c r="G43" s="21">
        <f>+'2012 működési mérleg'!H43+'2012 felhalm mérleg'!H43</f>
        <v>0</v>
      </c>
      <c r="H43" s="200">
        <f t="shared" si="5"/>
        <v>0</v>
      </c>
      <c r="I43" s="21">
        <f>+'2012 működési mérleg'!J43+'2012 felhalm mérleg'!J44</f>
        <v>0</v>
      </c>
      <c r="J43" s="21">
        <f>+'2012 működési mérleg'!K43+'2012 felhalm mérleg'!K43</f>
        <v>0</v>
      </c>
      <c r="K43" s="21">
        <f>+'2012 működési mérleg'!L43+'2012 felhalm mérleg'!L43</f>
        <v>0</v>
      </c>
      <c r="L43" s="25">
        <f t="shared" si="6"/>
        <v>0</v>
      </c>
      <c r="M43" s="199">
        <f>+'2012 működési mérleg'!N43+'2012 felhalm mérleg'!N44</f>
        <v>0</v>
      </c>
      <c r="N43" s="21">
        <f>+'2012 működési mérleg'!O43+'2012 felhalm mérleg'!O43</f>
        <v>0</v>
      </c>
      <c r="O43" s="21">
        <f>+'2012 működési mérleg'!P43+'2012 felhalm mérleg'!P43</f>
        <v>170</v>
      </c>
      <c r="P43" s="200">
        <f t="shared" si="7"/>
        <v>170</v>
      </c>
      <c r="Q43" s="191">
        <v>0</v>
      </c>
    </row>
    <row r="44" spans="1:17" ht="9.75" customHeight="1">
      <c r="A44" s="218">
        <v>35</v>
      </c>
      <c r="B44" s="212" t="s">
        <v>52</v>
      </c>
      <c r="C44" s="27"/>
      <c r="D44" s="28"/>
      <c r="E44" s="199">
        <f>+'2012 működési mérleg'!F44+'2012 felhalm mérleg'!F45</f>
        <v>0</v>
      </c>
      <c r="F44" s="21">
        <f>+'2012 működési mérleg'!G44+'2012 felhalm mérleg'!G44</f>
        <v>0</v>
      </c>
      <c r="G44" s="21">
        <f>+'2012 működési mérleg'!H44+'2012 felhalm mérleg'!H44</f>
        <v>82</v>
      </c>
      <c r="H44" s="200">
        <f t="shared" si="5"/>
        <v>82</v>
      </c>
      <c r="I44" s="21">
        <f>+'2012 működési mérleg'!J44+'2012 felhalm mérleg'!J45</f>
        <v>0</v>
      </c>
      <c r="J44" s="21">
        <f>+'2012 működési mérleg'!K44+'2012 felhalm mérleg'!K44</f>
        <v>0</v>
      </c>
      <c r="K44" s="21">
        <f>+'2012 működési mérleg'!L44+'2012 felhalm mérleg'!L44</f>
        <v>82</v>
      </c>
      <c r="L44" s="25">
        <f t="shared" si="6"/>
        <v>82</v>
      </c>
      <c r="M44" s="199">
        <f>+'2012 működési mérleg'!N44+'2012 felhalm mérleg'!N45</f>
        <v>0</v>
      </c>
      <c r="N44" s="21">
        <f>+'2012 működési mérleg'!O44+'2012 felhalm mérleg'!O44</f>
        <v>0</v>
      </c>
      <c r="O44" s="21">
        <f>+'2012 működési mérleg'!P44+'2012 felhalm mérleg'!P44</f>
        <v>88</v>
      </c>
      <c r="P44" s="200">
        <f t="shared" si="7"/>
        <v>88</v>
      </c>
      <c r="Q44" s="191">
        <f>+P44*100/L44</f>
        <v>107.3170731707317</v>
      </c>
    </row>
    <row r="45" spans="1:17" s="15" customFormat="1" ht="9.75" customHeight="1">
      <c r="A45" s="221">
        <v>36</v>
      </c>
      <c r="B45" s="215" t="s">
        <v>53</v>
      </c>
      <c r="C45" s="25"/>
      <c r="D45" s="26"/>
      <c r="E45" s="201">
        <f>SUM(E39:E44)</f>
        <v>0</v>
      </c>
      <c r="F45" s="26">
        <f>SUM(F39:F44)</f>
        <v>0</v>
      </c>
      <c r="G45" s="26">
        <f>SUM(G39:G44)</f>
        <v>5554</v>
      </c>
      <c r="H45" s="200">
        <f t="shared" si="5"/>
        <v>5554</v>
      </c>
      <c r="I45" s="25">
        <f>SUM(I39:I44)</f>
        <v>500</v>
      </c>
      <c r="J45" s="26">
        <f>SUM(J39:J44)</f>
        <v>0</v>
      </c>
      <c r="K45" s="26">
        <f>SUM(K39:K44)</f>
        <v>5763</v>
      </c>
      <c r="L45" s="25">
        <f t="shared" si="6"/>
        <v>6263</v>
      </c>
      <c r="M45" s="201">
        <f>SUM(M39:M44)</f>
        <v>500</v>
      </c>
      <c r="N45" s="26">
        <f>SUM(N39:N44)</f>
        <v>0</v>
      </c>
      <c r="O45" s="26">
        <f>SUM(O39:O44)</f>
        <v>3702</v>
      </c>
      <c r="P45" s="200">
        <f t="shared" si="7"/>
        <v>4202</v>
      </c>
      <c r="Q45" s="191">
        <f>+P45*100/L45</f>
        <v>67.09244770876576</v>
      </c>
    </row>
    <row r="46" spans="1:17" s="15" customFormat="1" ht="9.75" customHeight="1">
      <c r="A46" s="221"/>
      <c r="B46" s="210" t="s">
        <v>90</v>
      </c>
      <c r="C46" s="25"/>
      <c r="D46" s="26"/>
      <c r="E46" s="201">
        <v>0</v>
      </c>
      <c r="F46" s="26">
        <v>0</v>
      </c>
      <c r="G46" s="26">
        <v>0</v>
      </c>
      <c r="H46" s="200">
        <v>0</v>
      </c>
      <c r="I46" s="25">
        <v>0</v>
      </c>
      <c r="J46" s="26">
        <v>0</v>
      </c>
      <c r="K46" s="26">
        <v>0</v>
      </c>
      <c r="L46" s="25">
        <v>0</v>
      </c>
      <c r="M46" s="201">
        <v>0</v>
      </c>
      <c r="N46" s="26">
        <v>0</v>
      </c>
      <c r="O46" s="26">
        <v>1955</v>
      </c>
      <c r="P46" s="200">
        <f t="shared" si="7"/>
        <v>1955</v>
      </c>
      <c r="Q46" s="191">
        <v>0</v>
      </c>
    </row>
    <row r="47" spans="1:17" ht="9.75" customHeight="1">
      <c r="A47" s="218">
        <v>37</v>
      </c>
      <c r="B47" s="212" t="s">
        <v>54</v>
      </c>
      <c r="C47" s="21"/>
      <c r="D47" s="22"/>
      <c r="E47" s="199">
        <f>+'2012 működési mérleg'!F47+'2012 felhalm mérleg'!F48</f>
        <v>0</v>
      </c>
      <c r="F47" s="21">
        <f>+'2012 működési mérleg'!G47+'2012 felhalm mérleg'!G47</f>
        <v>0</v>
      </c>
      <c r="G47" s="21">
        <f>+'2012 működési mérleg'!H47+'2012 felhalm mérleg'!H47</f>
        <v>0</v>
      </c>
      <c r="H47" s="200">
        <f t="shared" si="5"/>
        <v>0</v>
      </c>
      <c r="I47" s="21">
        <f>+'2012 működési mérleg'!J47+'2012 felhalm mérleg'!J48</f>
        <v>0</v>
      </c>
      <c r="J47" s="21">
        <f>+'2012 működési mérleg'!K47+'2012 felhalm mérleg'!K47</f>
        <v>0</v>
      </c>
      <c r="K47" s="21">
        <f>+'2012 működési mérleg'!L47+'2012 felhalm mérleg'!L47</f>
        <v>0</v>
      </c>
      <c r="L47" s="25">
        <f t="shared" si="6"/>
        <v>0</v>
      </c>
      <c r="M47" s="199">
        <f>+'2012 működési mérleg'!N47+'2012 felhalm mérleg'!N48</f>
        <v>0</v>
      </c>
      <c r="N47" s="21">
        <f>+'2012 működési mérleg'!O47+'2012 felhalm mérleg'!O47</f>
        <v>0</v>
      </c>
      <c r="O47" s="21">
        <f>+'2012 működési mérleg'!P47+'2012 felhalm mérleg'!P47</f>
        <v>0</v>
      </c>
      <c r="P47" s="200">
        <f t="shared" si="7"/>
        <v>0</v>
      </c>
      <c r="Q47" s="191">
        <v>0</v>
      </c>
    </row>
    <row r="48" spans="1:17" ht="9.75" customHeight="1">
      <c r="A48" s="218">
        <v>38</v>
      </c>
      <c r="B48" s="212" t="s">
        <v>55</v>
      </c>
      <c r="C48" s="27"/>
      <c r="D48" s="28"/>
      <c r="E48" s="199">
        <f>+'2012 működési mérleg'!F48+'2012 felhalm mérleg'!F49</f>
        <v>0</v>
      </c>
      <c r="F48" s="21">
        <f>+'2012 működési mérleg'!G48+'2012 felhalm mérleg'!G48</f>
        <v>0</v>
      </c>
      <c r="G48" s="21">
        <f>+'2012 működési mérleg'!H48+'2012 felhalm mérleg'!H48</f>
        <v>99495</v>
      </c>
      <c r="H48" s="200">
        <f t="shared" si="5"/>
        <v>99495</v>
      </c>
      <c r="I48" s="21">
        <f>+'2012 működési mérleg'!J48+'2012 felhalm mérleg'!J49</f>
        <v>0</v>
      </c>
      <c r="J48" s="21">
        <f>+'2012 működési mérleg'!K48+'2012 felhalm mérleg'!K48</f>
        <v>0</v>
      </c>
      <c r="K48" s="21">
        <f>+'2012 működési mérleg'!L48+'2012 felhalm mérleg'!L48</f>
        <v>99495</v>
      </c>
      <c r="L48" s="25">
        <f t="shared" si="6"/>
        <v>99495</v>
      </c>
      <c r="M48" s="199">
        <f>+'2012 működési mérleg'!N48+'2012 felhalm mérleg'!N49</f>
        <v>0</v>
      </c>
      <c r="N48" s="21">
        <f>+'2012 működési mérleg'!O48+'2012 felhalm mérleg'!O48</f>
        <v>0</v>
      </c>
      <c r="O48" s="21">
        <f>+'2012 működési mérleg'!P48+'2012 felhalm mérleg'!P48</f>
        <v>0</v>
      </c>
      <c r="P48" s="200">
        <f t="shared" si="7"/>
        <v>0</v>
      </c>
      <c r="Q48" s="191">
        <v>0</v>
      </c>
    </row>
    <row r="49" spans="1:17" ht="9.75" customHeight="1">
      <c r="A49" s="218">
        <v>41</v>
      </c>
      <c r="B49" s="212" t="s">
        <v>56</v>
      </c>
      <c r="C49" s="21"/>
      <c r="D49" s="22"/>
      <c r="E49" s="199">
        <f>+'2012 működési mérleg'!F49+'2012 felhalm mérleg'!F50</f>
        <v>0</v>
      </c>
      <c r="F49" s="21">
        <f>+'2012 működési mérleg'!G49+'2012 felhalm mérleg'!G49</f>
        <v>0</v>
      </c>
      <c r="G49" s="21">
        <f>+'2012 működési mérleg'!H49+'2012 felhalm mérleg'!H49</f>
        <v>0</v>
      </c>
      <c r="H49" s="200">
        <f t="shared" si="5"/>
        <v>0</v>
      </c>
      <c r="I49" s="21">
        <f>+'2012 működési mérleg'!J49+'2012 felhalm mérleg'!J50</f>
        <v>0</v>
      </c>
      <c r="J49" s="21">
        <f>+'2012 működési mérleg'!K49+'2012 felhalm mérleg'!K49</f>
        <v>0</v>
      </c>
      <c r="K49" s="21">
        <f>+'2012 működési mérleg'!L49+'2012 felhalm mérleg'!L49</f>
        <v>0</v>
      </c>
      <c r="L49" s="25">
        <f t="shared" si="6"/>
        <v>0</v>
      </c>
      <c r="M49" s="199">
        <f>+'2012 működési mérleg'!N49+'2012 felhalm mérleg'!N50</f>
        <v>0</v>
      </c>
      <c r="N49" s="21">
        <f>+'2012 működési mérleg'!O49+'2012 felhalm mérleg'!O49</f>
        <v>0</v>
      </c>
      <c r="O49" s="21">
        <f>+'2012 működési mérleg'!P49+'2012 felhalm mérleg'!P49</f>
        <v>0</v>
      </c>
      <c r="P49" s="200">
        <f t="shared" si="7"/>
        <v>0</v>
      </c>
      <c r="Q49" s="191">
        <v>0</v>
      </c>
    </row>
    <row r="50" spans="1:17" s="15" customFormat="1" ht="9.75" customHeight="1">
      <c r="A50" s="221">
        <v>42</v>
      </c>
      <c r="B50" s="215" t="s">
        <v>57</v>
      </c>
      <c r="C50" s="25"/>
      <c r="D50" s="26"/>
      <c r="E50" s="201">
        <f>SUM(E47:E49)</f>
        <v>0</v>
      </c>
      <c r="F50" s="26">
        <f>SUM(F47:F49)</f>
        <v>0</v>
      </c>
      <c r="G50" s="26">
        <f>SUM(G47:G49)</f>
        <v>99495</v>
      </c>
      <c r="H50" s="200">
        <f t="shared" si="5"/>
        <v>99495</v>
      </c>
      <c r="I50" s="25">
        <f>SUM(I47:I49)</f>
        <v>0</v>
      </c>
      <c r="J50" s="26">
        <f>SUM(J47:J49)</f>
        <v>0</v>
      </c>
      <c r="K50" s="26">
        <f>SUM(K47:K49)</f>
        <v>99495</v>
      </c>
      <c r="L50" s="25">
        <f t="shared" si="6"/>
        <v>99495</v>
      </c>
      <c r="M50" s="201">
        <f>SUM(M47:M49)</f>
        <v>0</v>
      </c>
      <c r="N50" s="26">
        <f>SUM(N47:N49)</f>
        <v>0</v>
      </c>
      <c r="O50" s="26">
        <f>SUM(O47:O49)</f>
        <v>0</v>
      </c>
      <c r="P50" s="200">
        <f t="shared" si="7"/>
        <v>0</v>
      </c>
      <c r="Q50" s="191">
        <v>0</v>
      </c>
    </row>
    <row r="51" spans="1:17" ht="9.75" customHeight="1">
      <c r="A51" s="218">
        <v>43</v>
      </c>
      <c r="B51" s="212" t="s">
        <v>58</v>
      </c>
      <c r="C51" s="21"/>
      <c r="D51" s="22"/>
      <c r="E51" s="199">
        <f>+'2012 működési mérleg'!F51+'2012 felhalm mérleg'!F52</f>
        <v>0</v>
      </c>
      <c r="F51" s="21">
        <f>+'2012 működési mérleg'!G51+'2012 felhalm mérleg'!G51</f>
        <v>0</v>
      </c>
      <c r="G51" s="21">
        <f>+'2012 működési mérleg'!H51+'2012 felhalm mérleg'!H51</f>
        <v>0</v>
      </c>
      <c r="H51" s="200">
        <f t="shared" si="5"/>
        <v>0</v>
      </c>
      <c r="I51" s="21">
        <f>+'2012 működési mérleg'!J51+'2012 felhalm mérleg'!J52</f>
        <v>0</v>
      </c>
      <c r="J51" s="21">
        <f>+'2012 működési mérleg'!K51+'2012 felhalm mérleg'!K51</f>
        <v>0</v>
      </c>
      <c r="K51" s="21">
        <f>+'2012 működési mérleg'!L51+'2012 felhalm mérleg'!L51</f>
        <v>0</v>
      </c>
      <c r="L51" s="25">
        <f t="shared" si="6"/>
        <v>0</v>
      </c>
      <c r="M51" s="199">
        <f>+'2012 működési mérleg'!N51+'2012 felhalm mérleg'!N52</f>
        <v>0</v>
      </c>
      <c r="N51" s="21">
        <f>+'2012 működési mérleg'!O51+'2012 felhalm mérleg'!O51</f>
        <v>0</v>
      </c>
      <c r="O51" s="21">
        <f>+'2012 működési mérleg'!P51+'2012 felhalm mérleg'!P51</f>
        <v>0</v>
      </c>
      <c r="P51" s="200">
        <f t="shared" si="7"/>
        <v>0</v>
      </c>
      <c r="Q51" s="191">
        <v>0</v>
      </c>
    </row>
    <row r="52" spans="1:17" ht="9.75" customHeight="1">
      <c r="A52" s="218">
        <v>44</v>
      </c>
      <c r="B52" s="212" t="s">
        <v>59</v>
      </c>
      <c r="C52" s="21"/>
      <c r="D52" s="22"/>
      <c r="E52" s="199">
        <f>+'2012 működési mérleg'!F52+'2012 felhalm mérleg'!F53</f>
        <v>0</v>
      </c>
      <c r="F52" s="21">
        <f>+'2012 működési mérleg'!G52+'2012 felhalm mérleg'!G52</f>
        <v>0</v>
      </c>
      <c r="G52" s="21">
        <f>+'2012 működési mérleg'!H52+'2012 felhalm mérleg'!H52</f>
        <v>0</v>
      </c>
      <c r="H52" s="200">
        <f t="shared" si="5"/>
        <v>0</v>
      </c>
      <c r="I52" s="21">
        <f>+'2012 működési mérleg'!J52+'2012 felhalm mérleg'!J53</f>
        <v>0</v>
      </c>
      <c r="J52" s="21">
        <f>+'2012 működési mérleg'!K52+'2012 felhalm mérleg'!K52</f>
        <v>0</v>
      </c>
      <c r="K52" s="21">
        <f>+'2012 működési mérleg'!L52+'2012 felhalm mérleg'!L52</f>
        <v>0</v>
      </c>
      <c r="L52" s="25">
        <f t="shared" si="6"/>
        <v>0</v>
      </c>
      <c r="M52" s="199">
        <f>+'2012 működési mérleg'!N52+'2012 felhalm mérleg'!N53</f>
        <v>0</v>
      </c>
      <c r="N52" s="21">
        <f>+'2012 működési mérleg'!O52+'2012 felhalm mérleg'!O52</f>
        <v>0</v>
      </c>
      <c r="O52" s="21">
        <f>+'2012 működési mérleg'!P52+'2012 felhalm mérleg'!P52</f>
        <v>0</v>
      </c>
      <c r="P52" s="200">
        <f t="shared" si="7"/>
        <v>0</v>
      </c>
      <c r="Q52" s="191">
        <v>0</v>
      </c>
    </row>
    <row r="53" spans="1:17" ht="9.75" customHeight="1">
      <c r="A53" s="218">
        <v>45</v>
      </c>
      <c r="B53" s="212" t="s">
        <v>60</v>
      </c>
      <c r="C53" s="21"/>
      <c r="D53" s="21"/>
      <c r="E53" s="199">
        <f>+'2012 működési mérleg'!F53+'2012 felhalm mérleg'!F54</f>
        <v>0</v>
      </c>
      <c r="F53" s="21">
        <f>+'2012 működési mérleg'!G53+'2012 felhalm mérleg'!G53</f>
        <v>0</v>
      </c>
      <c r="G53" s="21">
        <f>+'2012 működési mérleg'!H53+'2012 felhalm mérleg'!H53</f>
        <v>0</v>
      </c>
      <c r="H53" s="200">
        <f t="shared" si="5"/>
        <v>0</v>
      </c>
      <c r="I53" s="21">
        <f>+'2012 működési mérleg'!J53+'2012 felhalm mérleg'!J54</f>
        <v>0</v>
      </c>
      <c r="J53" s="21">
        <f>+'2012 működési mérleg'!K53+'2012 felhalm mérleg'!K53</f>
        <v>0</v>
      </c>
      <c r="K53" s="21">
        <f>+'2012 működési mérleg'!L53+'2012 felhalm mérleg'!L53</f>
        <v>0</v>
      </c>
      <c r="L53" s="25">
        <f t="shared" si="6"/>
        <v>0</v>
      </c>
      <c r="M53" s="199">
        <f>+'2012 működési mérleg'!N53+'2012 felhalm mérleg'!N54</f>
        <v>0</v>
      </c>
      <c r="N53" s="21">
        <f>+'2012 működési mérleg'!O53+'2012 felhalm mérleg'!O53</f>
        <v>0</v>
      </c>
      <c r="O53" s="21">
        <f>+'2012 működési mérleg'!P53+'2012 felhalm mérleg'!P53</f>
        <v>0</v>
      </c>
      <c r="P53" s="200">
        <f t="shared" si="7"/>
        <v>0</v>
      </c>
      <c r="Q53" s="191">
        <v>0</v>
      </c>
    </row>
    <row r="54" spans="1:17" ht="9.75" customHeight="1">
      <c r="A54" s="218">
        <v>46</v>
      </c>
      <c r="B54" s="212" t="s">
        <v>61</v>
      </c>
      <c r="C54" s="21"/>
      <c r="D54" s="21"/>
      <c r="E54" s="199">
        <f>+'2012 működési mérleg'!F54+'2012 felhalm mérleg'!F55</f>
        <v>0</v>
      </c>
      <c r="F54" s="21">
        <f>+'2012 működési mérleg'!G54+'2012 felhalm mérleg'!G54</f>
        <v>0</v>
      </c>
      <c r="G54" s="21">
        <f>+'2012 működési mérleg'!H54+'2012 felhalm mérleg'!H54</f>
        <v>0</v>
      </c>
      <c r="H54" s="200">
        <f t="shared" si="5"/>
        <v>0</v>
      </c>
      <c r="I54" s="21">
        <f>+'2012 működési mérleg'!J54+'2012 felhalm mérleg'!J55</f>
        <v>0</v>
      </c>
      <c r="J54" s="21">
        <f>+'2012 működési mérleg'!K54+'2012 felhalm mérleg'!K54</f>
        <v>0</v>
      </c>
      <c r="K54" s="21">
        <f>+'2012 működési mérleg'!L54+'2012 felhalm mérleg'!L54</f>
        <v>0</v>
      </c>
      <c r="L54" s="25">
        <f t="shared" si="6"/>
        <v>0</v>
      </c>
      <c r="M54" s="199">
        <f>+'2012 működési mérleg'!N54+'2012 felhalm mérleg'!N55</f>
        <v>0</v>
      </c>
      <c r="N54" s="21">
        <f>+'2012 működési mérleg'!O54+'2012 felhalm mérleg'!O54</f>
        <v>0</v>
      </c>
      <c r="O54" s="21">
        <f>+'2012 működési mérleg'!P54+'2012 felhalm mérleg'!P54</f>
        <v>0</v>
      </c>
      <c r="P54" s="200">
        <f t="shared" si="7"/>
        <v>0</v>
      </c>
      <c r="Q54" s="191">
        <v>0</v>
      </c>
    </row>
    <row r="55" spans="1:17" s="15" customFormat="1" ht="9.75" customHeight="1">
      <c r="A55" s="221">
        <v>47</v>
      </c>
      <c r="B55" s="215" t="s">
        <v>62</v>
      </c>
      <c r="C55" s="25"/>
      <c r="D55" s="25"/>
      <c r="E55" s="201">
        <f>SUM(E51:E54)</f>
        <v>0</v>
      </c>
      <c r="F55" s="25">
        <f>SUM(F51:F54)</f>
        <v>0</v>
      </c>
      <c r="G55" s="25">
        <f>SUM(G51:G54)</f>
        <v>0</v>
      </c>
      <c r="H55" s="200">
        <f t="shared" si="5"/>
        <v>0</v>
      </c>
      <c r="I55" s="25">
        <f>SUM(I51:I54)</f>
        <v>0</v>
      </c>
      <c r="J55" s="25">
        <f>SUM(J51:J54)</f>
        <v>0</v>
      </c>
      <c r="K55" s="25">
        <f>SUM(K51:K54)</f>
        <v>0</v>
      </c>
      <c r="L55" s="25">
        <f t="shared" si="6"/>
        <v>0</v>
      </c>
      <c r="M55" s="201">
        <f>SUM(M51:M54)</f>
        <v>0</v>
      </c>
      <c r="N55" s="25">
        <f>SUM(N51:N54)</f>
        <v>0</v>
      </c>
      <c r="O55" s="25">
        <f>SUM(O51:O54)</f>
        <v>0</v>
      </c>
      <c r="P55" s="200">
        <f t="shared" si="7"/>
        <v>0</v>
      </c>
      <c r="Q55" s="191">
        <v>0</v>
      </c>
    </row>
    <row r="56" spans="1:17" s="15" customFormat="1" ht="9.75" customHeight="1">
      <c r="A56" s="221">
        <v>48</v>
      </c>
      <c r="B56" s="215" t="s">
        <v>63</v>
      </c>
      <c r="C56" s="25"/>
      <c r="D56" s="25"/>
      <c r="E56" s="201">
        <f>+E14+E19+E27+E38+E45+E50+E55</f>
        <v>21683.909999999996</v>
      </c>
      <c r="F56" s="25">
        <f>+F14+F19+F22+F27+F38+F45+F50+F55</f>
        <v>5462</v>
      </c>
      <c r="G56" s="25">
        <f>+G14+G19+G22+G27+G38+G45+G50+G55</f>
        <v>422067.63810236217</v>
      </c>
      <c r="H56" s="200">
        <f t="shared" si="5"/>
        <v>449213.54810236214</v>
      </c>
      <c r="I56" s="25">
        <f>+I14+I19+I27+I38+I45+I50+I55</f>
        <v>22183.909999999996</v>
      </c>
      <c r="J56" s="25">
        <f>+J14+J19+J22+J27+J38+J45+J50+J55</f>
        <v>5462</v>
      </c>
      <c r="K56" s="25">
        <f>+K14+K19+K22+K27+K38+K45+K50+K55</f>
        <v>427327.63810236217</v>
      </c>
      <c r="L56" s="25">
        <f t="shared" si="6"/>
        <v>454973.54810236214</v>
      </c>
      <c r="M56" s="201">
        <f>+M14+M19+M27+M38+M45+M50+M55</f>
        <v>15627</v>
      </c>
      <c r="N56" s="25">
        <f>+N14+N19+N22+N27+N38+N45+N50+N55</f>
        <v>263</v>
      </c>
      <c r="O56" s="25">
        <f>+O14+O19+O22+O27+O38+O45+O50+O55+O46</f>
        <v>150515</v>
      </c>
      <c r="P56" s="200">
        <f t="shared" si="7"/>
        <v>166405</v>
      </c>
      <c r="Q56" s="191">
        <f>+P56*100/L56</f>
        <v>36.57465377801731</v>
      </c>
    </row>
    <row r="57" spans="1:17" ht="9.75" customHeight="1">
      <c r="A57" s="218">
        <v>49</v>
      </c>
      <c r="B57" s="212" t="s">
        <v>64</v>
      </c>
      <c r="C57" s="21"/>
      <c r="D57" s="21"/>
      <c r="E57" s="199">
        <f>+'2012 működési mérleg'!F57+'2012 felhalm mérleg'!F58</f>
        <v>0</v>
      </c>
      <c r="F57" s="21">
        <f>+'2012 működési mérleg'!G57+'2012 felhalm mérleg'!G57</f>
        <v>0</v>
      </c>
      <c r="G57" s="21">
        <f>+'2012 működési mérleg'!H57+'2012 felhalm mérleg'!H57</f>
        <v>76000</v>
      </c>
      <c r="H57" s="200">
        <f t="shared" si="5"/>
        <v>76000</v>
      </c>
      <c r="I57" s="21">
        <f>+'2012 működési mérleg'!J57+'2012 felhalm mérleg'!J58</f>
        <v>0</v>
      </c>
      <c r="J57" s="21">
        <f>+'2012 működési mérleg'!K57+'2012 felhalm mérleg'!K57</f>
        <v>0</v>
      </c>
      <c r="K57" s="21">
        <f>+'2012 működési mérleg'!L57+'2012 felhalm mérleg'!L57</f>
        <v>76000</v>
      </c>
      <c r="L57" s="25">
        <f t="shared" si="6"/>
        <v>76000</v>
      </c>
      <c r="M57" s="199">
        <f>+'2012 működési mérleg'!N57+'2012 felhalm mérleg'!N58</f>
        <v>0</v>
      </c>
      <c r="N57" s="21">
        <f>+'2012 működési mérleg'!O57+'2012 felhalm mérleg'!O57</f>
        <v>0</v>
      </c>
      <c r="O57" s="21">
        <f>+'2012 működési mérleg'!P57+'2012 felhalm mérleg'!P57</f>
        <v>76000</v>
      </c>
      <c r="P57" s="200">
        <f t="shared" si="7"/>
        <v>76000</v>
      </c>
      <c r="Q57" s="191">
        <f>+P57*100/L57</f>
        <v>100</v>
      </c>
    </row>
    <row r="58" spans="1:17" ht="9.75" customHeight="1">
      <c r="A58" s="218">
        <v>50</v>
      </c>
      <c r="B58" s="212" t="s">
        <v>65</v>
      </c>
      <c r="C58" s="27"/>
      <c r="D58" s="27"/>
      <c r="E58" s="199">
        <f>+'2012 működési mérleg'!F58+'2012 felhalm mérleg'!F59</f>
        <v>170075.042</v>
      </c>
      <c r="F58" s="21">
        <f>+'2012 működési mérleg'!G58+'2012 felhalm mérleg'!G58</f>
        <v>99966.21334399999</v>
      </c>
      <c r="G58" s="21">
        <f>+'2012 működési mérleg'!H58+'2012 felhalm mérleg'!H58</f>
        <v>-270041</v>
      </c>
      <c r="H58" s="200">
        <f t="shared" si="5"/>
        <v>0.25534399994648993</v>
      </c>
      <c r="I58" s="21">
        <f>+'2012 működési mérleg'!J58+'2012 felhalm mérleg'!J59</f>
        <v>175618.09</v>
      </c>
      <c r="J58" s="21">
        <f>+'2012 működési mérleg'!K58+'2012 felhalm mérleg'!K58</f>
        <v>100640</v>
      </c>
      <c r="K58" s="21">
        <f>+'2012 működési mérleg'!L58+'2012 felhalm mérleg'!L58</f>
        <v>-276258</v>
      </c>
      <c r="L58" s="25">
        <f t="shared" si="6"/>
        <v>0.08999999996740371</v>
      </c>
      <c r="M58" s="199">
        <f>+'2012 működési mérleg'!N58+'2012 felhalm mérleg'!N59</f>
        <v>87282</v>
      </c>
      <c r="N58" s="21">
        <f>+'2012 működési mérleg'!O58+'2012 felhalm mérleg'!O58</f>
        <v>50793</v>
      </c>
      <c r="O58" s="21">
        <f>+'2012 működési mérleg'!P58+'2012 felhalm mérleg'!P58</f>
        <v>-138075</v>
      </c>
      <c r="P58" s="200">
        <f t="shared" si="7"/>
        <v>0</v>
      </c>
      <c r="Q58" s="191">
        <v>0</v>
      </c>
    </row>
    <row r="59" spans="1:17" ht="9.75" customHeight="1" thickBot="1">
      <c r="A59" s="222">
        <v>51</v>
      </c>
      <c r="B59" s="230" t="s">
        <v>66</v>
      </c>
      <c r="C59" s="203"/>
      <c r="D59" s="203"/>
      <c r="E59" s="202">
        <v>0</v>
      </c>
      <c r="F59" s="203">
        <f>+'2012 működési mérleg'!G59+'2012 felhalm mérleg'!G59</f>
        <v>0</v>
      </c>
      <c r="G59" s="203">
        <f>+'2012 működési mérleg'!H59+'2012 felhalm mérleg'!H59</f>
        <v>0</v>
      </c>
      <c r="H59" s="204">
        <f t="shared" si="5"/>
        <v>0</v>
      </c>
      <c r="I59" s="203">
        <v>0</v>
      </c>
      <c r="J59" s="203">
        <f>+'2012 működési mérleg'!K59+'2012 felhalm mérleg'!K59</f>
        <v>0</v>
      </c>
      <c r="K59" s="203">
        <f>+'2012 működési mérleg'!L59+'2012 felhalm mérleg'!L59</f>
        <v>0</v>
      </c>
      <c r="L59" s="205">
        <f t="shared" si="6"/>
        <v>0</v>
      </c>
      <c r="M59" s="203">
        <f>+'2012 működési mérleg'!N59+'2012 felhalm mérleg'!N59</f>
        <v>29</v>
      </c>
      <c r="N59" s="203">
        <f>+'2012 működési mérleg'!O59+'2012 felhalm mérleg'!O59</f>
        <v>0</v>
      </c>
      <c r="O59" s="203">
        <f>+'2012 működési mérleg'!P59+'2012 felhalm mérleg'!P59</f>
        <v>11242</v>
      </c>
      <c r="P59" s="204">
        <f t="shared" si="7"/>
        <v>11271</v>
      </c>
      <c r="Q59" s="231">
        <v>0</v>
      </c>
    </row>
    <row r="60" spans="2:17" ht="12.75" customHeight="1" hidden="1">
      <c r="B60" s="35" t="s">
        <v>67</v>
      </c>
      <c r="C60" s="36"/>
      <c r="D60" s="36"/>
      <c r="E60" s="36">
        <v>0</v>
      </c>
      <c r="F60" s="36">
        <v>0</v>
      </c>
      <c r="G60" s="36">
        <v>0</v>
      </c>
      <c r="H60" s="25">
        <f t="shared" si="5"/>
        <v>0</v>
      </c>
      <c r="I60" s="206">
        <v>0</v>
      </c>
      <c r="J60" s="79">
        <v>0</v>
      </c>
      <c r="K60" s="79">
        <v>0</v>
      </c>
      <c r="L60" s="200">
        <f t="shared" si="6"/>
        <v>0</v>
      </c>
      <c r="M60" s="36">
        <v>0</v>
      </c>
      <c r="N60" s="36">
        <v>0</v>
      </c>
      <c r="O60" s="36">
        <v>0</v>
      </c>
      <c r="P60" s="23">
        <f t="shared" si="7"/>
        <v>0</v>
      </c>
      <c r="Q60" s="188"/>
    </row>
    <row r="61" spans="1:17" s="18" customFormat="1" ht="24" customHeight="1" thickBot="1">
      <c r="A61" s="37">
        <v>52</v>
      </c>
      <c r="B61" s="38" t="s">
        <v>68</v>
      </c>
      <c r="C61" s="39"/>
      <c r="D61" s="40"/>
      <c r="E61" s="39">
        <f>+E56+E57+E58+E59</f>
        <v>191758.952</v>
      </c>
      <c r="F61" s="40">
        <f>+F56+F57+F58</f>
        <v>105428.21334399999</v>
      </c>
      <c r="G61" s="40">
        <f>+G56+G57+G58-1</f>
        <v>228025.63810236217</v>
      </c>
      <c r="H61" s="40">
        <f>+H56+H57+H58+H59-1</f>
        <v>525212.803446362</v>
      </c>
      <c r="I61" s="207">
        <f>+I56+I57+I58+I59</f>
        <v>197802</v>
      </c>
      <c r="J61" s="208">
        <f>+J56+J57+J58</f>
        <v>106102</v>
      </c>
      <c r="K61" s="208">
        <f>+K56+K57+K58-1</f>
        <v>227068.63810236217</v>
      </c>
      <c r="L61" s="209">
        <f>+L56+L57+L58+L59-1</f>
        <v>530972.638102362</v>
      </c>
      <c r="M61" s="39">
        <f>+M56+M57+M58+M59</f>
        <v>102938</v>
      </c>
      <c r="N61" s="40">
        <f>+N56+N57+N58</f>
        <v>51056</v>
      </c>
      <c r="O61" s="40">
        <f>+O56+O57+O58-1</f>
        <v>88439</v>
      </c>
      <c r="P61" s="41">
        <f>+P56+P57+P58+P59</f>
        <v>253676</v>
      </c>
      <c r="Q61" s="228">
        <f>+P61*100/L61</f>
        <v>47.7757198387115</v>
      </c>
    </row>
    <row r="62" spans="1:17" s="15" customFormat="1" ht="20.25" customHeight="1">
      <c r="A62" s="32"/>
      <c r="B62" s="43" t="s">
        <v>69</v>
      </c>
      <c r="C62" s="44"/>
      <c r="D62" s="44"/>
      <c r="E62" s="44"/>
      <c r="F62" s="44"/>
      <c r="G62" s="44"/>
      <c r="H62" s="23">
        <f aca="true" t="shared" si="8" ref="H62:H75">SUM(E62:G62)</f>
        <v>0</v>
      </c>
      <c r="I62" s="25"/>
      <c r="J62" s="25"/>
      <c r="K62" s="25"/>
      <c r="L62" s="23">
        <f aca="true" t="shared" si="9" ref="L62:L75">SUM(I62:K62)</f>
        <v>0</v>
      </c>
      <c r="M62" s="44"/>
      <c r="N62" s="44"/>
      <c r="O62" s="44"/>
      <c r="P62" s="25">
        <f aca="true" t="shared" si="10" ref="P62:P75">SUM(M62:O62)</f>
        <v>0</v>
      </c>
      <c r="Q62" s="189"/>
    </row>
    <row r="63" spans="1:17" s="15" customFormat="1" ht="10.5" customHeight="1">
      <c r="A63" s="32">
        <v>53</v>
      </c>
      <c r="B63" s="33" t="s">
        <v>70</v>
      </c>
      <c r="C63" s="25"/>
      <c r="D63" s="25"/>
      <c r="E63" s="25">
        <f>SUM(E64:E68)</f>
        <v>191758.952</v>
      </c>
      <c r="F63" s="25">
        <f>SUM(F64:F68)</f>
        <v>104428.21334399999</v>
      </c>
      <c r="G63" s="25">
        <f>SUM(G64:G68)</f>
        <v>84502.95999999999</v>
      </c>
      <c r="H63" s="23">
        <f t="shared" si="8"/>
        <v>380690.12534399994</v>
      </c>
      <c r="I63" s="25">
        <f>SUM(I64:I68)</f>
        <v>197302</v>
      </c>
      <c r="J63" s="25">
        <f>SUM(J64:J68)</f>
        <v>105102</v>
      </c>
      <c r="K63" s="25">
        <f>SUM(K64:K68)</f>
        <v>87262</v>
      </c>
      <c r="L63" s="23">
        <f t="shared" si="9"/>
        <v>389666</v>
      </c>
      <c r="M63" s="25">
        <f>SUM(M64:M68)</f>
        <v>99240</v>
      </c>
      <c r="N63" s="25">
        <f>SUM(N64:N68)</f>
        <v>51056</v>
      </c>
      <c r="O63" s="25">
        <f>SUM(O64:O68)</f>
        <v>56894</v>
      </c>
      <c r="P63" s="25">
        <f>SUM(P64:P68)</f>
        <v>207190</v>
      </c>
      <c r="Q63" s="191">
        <f aca="true" t="shared" si="11" ref="Q63:Q71">+P63*100/L63</f>
        <v>53.171177367283775</v>
      </c>
    </row>
    <row r="64" spans="1:17" ht="10.5" customHeight="1">
      <c r="A64" s="19"/>
      <c r="B64" s="20" t="s">
        <v>71</v>
      </c>
      <c r="C64" s="27"/>
      <c r="D64" s="27"/>
      <c r="E64" s="21">
        <f>+'2012 működési mérleg'!F64+'2012 felhalm mérleg'!F64</f>
        <v>116800</v>
      </c>
      <c r="F64" s="21">
        <f>+'2012 működési mérleg'!G64+'2012 felhalm mérleg'!G64</f>
        <v>67938.98068991904</v>
      </c>
      <c r="G64" s="21">
        <f>+'2012 működési mérleg'!H64+'2012 felhalm mérleg'!H64</f>
        <v>12400</v>
      </c>
      <c r="H64" s="23">
        <f t="shared" si="8"/>
        <v>197138.98068991903</v>
      </c>
      <c r="I64" s="21">
        <f>+'2012 működési mérleg'!J64+'2012 felhalm mérleg'!J64</f>
        <v>119296</v>
      </c>
      <c r="J64" s="21">
        <f>+'2012 működési mérleg'!K64+'2012 felhalm mérleg'!K64</f>
        <v>68470</v>
      </c>
      <c r="K64" s="21">
        <f>+'2012 működési mérleg'!L64+'2012 felhalm mérleg'!L64</f>
        <v>12847</v>
      </c>
      <c r="L64" s="23">
        <f t="shared" si="9"/>
        <v>200613</v>
      </c>
      <c r="M64" s="21">
        <f>+'2012 működési mérleg'!N64+'2012 felhalm mérleg'!N64</f>
        <v>59512</v>
      </c>
      <c r="N64" s="21">
        <f>+'2012 működési mérleg'!O64+'2012 felhalm mérleg'!O64</f>
        <v>33203</v>
      </c>
      <c r="O64" s="21">
        <f>+'2012 működési mérleg'!P64+'2012 felhalm mérleg'!P64</f>
        <v>8050</v>
      </c>
      <c r="P64" s="25">
        <f t="shared" si="10"/>
        <v>100765</v>
      </c>
      <c r="Q64" s="191">
        <f t="shared" si="11"/>
        <v>50.228549495795384</v>
      </c>
    </row>
    <row r="65" spans="1:17" ht="10.5" customHeight="1">
      <c r="A65" s="19"/>
      <c r="B65" s="20" t="s">
        <v>72</v>
      </c>
      <c r="C65" s="27"/>
      <c r="D65" s="27"/>
      <c r="E65" s="21">
        <f>+'2012 működési mérleg'!F65+'2012 felhalm mérleg'!F65</f>
        <v>30738.952</v>
      </c>
      <c r="F65" s="21">
        <f>+'2012 működési mérleg'!G65+'2012 felhalm mérleg'!G65</f>
        <v>17522.23265408095</v>
      </c>
      <c r="G65" s="21">
        <f>+'2012 működési mérleg'!H65+'2012 felhalm mérleg'!H65</f>
        <v>3810.7664516129034</v>
      </c>
      <c r="H65" s="23">
        <f t="shared" si="8"/>
        <v>52071.95110569385</v>
      </c>
      <c r="I65" s="21">
        <f>+'2012 működési mérleg'!J65+'2012 felhalm mérleg'!J65</f>
        <v>31414</v>
      </c>
      <c r="J65" s="21">
        <f>+'2012 működési mérleg'!K65+'2012 felhalm mérleg'!K65</f>
        <v>17665</v>
      </c>
      <c r="K65" s="21">
        <f>+'2012 működési mérleg'!L65+'2012 felhalm mérleg'!L65</f>
        <v>3931</v>
      </c>
      <c r="L65" s="23">
        <f t="shared" si="9"/>
        <v>53010</v>
      </c>
      <c r="M65" s="21">
        <f>+'2012 működési mérleg'!N65+'2012 felhalm mérleg'!N65</f>
        <v>15873</v>
      </c>
      <c r="N65" s="21">
        <f>+'2012 működési mérleg'!O65+'2012 felhalm mérleg'!O65</f>
        <v>8382</v>
      </c>
      <c r="O65" s="21">
        <f>+'2012 működési mérleg'!P65+'2012 felhalm mérleg'!P65</f>
        <v>2131</v>
      </c>
      <c r="P65" s="25">
        <f t="shared" si="10"/>
        <v>26386</v>
      </c>
      <c r="Q65" s="191">
        <f t="shared" si="11"/>
        <v>49.77551405395209</v>
      </c>
    </row>
    <row r="66" spans="1:17" ht="10.5" customHeight="1">
      <c r="A66" s="19"/>
      <c r="B66" s="20" t="s">
        <v>73</v>
      </c>
      <c r="C66" s="27"/>
      <c r="D66" s="27"/>
      <c r="E66" s="21">
        <f>+'2012 működési mérleg'!F66+'2012 felhalm mérleg'!F66</f>
        <v>44220</v>
      </c>
      <c r="F66" s="21">
        <f>+'2012 működési mérleg'!G66+'2012 felhalm mérleg'!G66</f>
        <v>18967</v>
      </c>
      <c r="G66" s="21">
        <f>+'2012 működési mérleg'!H66+'2012 felhalm mérleg'!H66</f>
        <v>39258</v>
      </c>
      <c r="H66" s="23">
        <f t="shared" si="8"/>
        <v>102445</v>
      </c>
      <c r="I66" s="21">
        <f>+'2012 működési mérleg'!J66+'2012 felhalm mérleg'!J66</f>
        <v>46592</v>
      </c>
      <c r="J66" s="21">
        <f>+'2012 működési mérleg'!K66+'2012 felhalm mérleg'!K66</f>
        <v>18967</v>
      </c>
      <c r="K66" s="21">
        <f>+'2012 működési mérleg'!L66+'2012 felhalm mérleg'!L66</f>
        <v>39766</v>
      </c>
      <c r="L66" s="23">
        <f t="shared" si="9"/>
        <v>105325</v>
      </c>
      <c r="M66" s="21">
        <f>+'2012 működési mérleg'!N66+'2012 felhalm mérleg'!N66</f>
        <v>23855</v>
      </c>
      <c r="N66" s="21">
        <f>+'2012 működési mérleg'!O66+'2012 felhalm mérleg'!O66</f>
        <v>9471</v>
      </c>
      <c r="O66" s="21">
        <f>+'2012 működési mérleg'!P66+'2012 felhalm mérleg'!P66</f>
        <v>30051</v>
      </c>
      <c r="P66" s="25">
        <f t="shared" si="10"/>
        <v>63377</v>
      </c>
      <c r="Q66" s="191">
        <f t="shared" si="11"/>
        <v>60.172798480892475</v>
      </c>
    </row>
    <row r="67" spans="1:17" ht="10.5" customHeight="1">
      <c r="A67" s="19"/>
      <c r="B67" s="20" t="s">
        <v>74</v>
      </c>
      <c r="C67" s="27"/>
      <c r="D67" s="27"/>
      <c r="E67" s="21">
        <f>+'2012 működési mérleg'!F67+'2012 felhalm mérleg'!F67</f>
        <v>0</v>
      </c>
      <c r="F67" s="21">
        <f>+'2012 működési mérleg'!G67+'2012 felhalm mérleg'!G67</f>
        <v>0</v>
      </c>
      <c r="G67" s="21">
        <f>+'2012 működési mérleg'!H67+'2012 felhalm mérleg'!H67</f>
        <v>19499</v>
      </c>
      <c r="H67" s="23">
        <f t="shared" si="8"/>
        <v>19499</v>
      </c>
      <c r="I67" s="21">
        <f>+'2012 működési mérleg'!J67+'2012 felhalm mérleg'!J67</f>
        <v>0</v>
      </c>
      <c r="J67" s="21">
        <f>+'2012 működési mérleg'!K67+'2012 felhalm mérleg'!K67</f>
        <v>0</v>
      </c>
      <c r="K67" s="21">
        <f>+'2012 működési mérleg'!L67+'2012 felhalm mérleg'!L67</f>
        <v>20288</v>
      </c>
      <c r="L67" s="23">
        <f t="shared" si="9"/>
        <v>20288</v>
      </c>
      <c r="M67" s="21">
        <f>+'2012 működési mérleg'!N67+'2012 felhalm mérleg'!N67</f>
        <v>0</v>
      </c>
      <c r="N67" s="21">
        <f>+'2012 működési mérleg'!O67+'2012 felhalm mérleg'!O67</f>
        <v>0</v>
      </c>
      <c r="O67" s="21">
        <f>+'2012 működési mérleg'!P67+'2012 felhalm mérleg'!P67</f>
        <v>10848</v>
      </c>
      <c r="P67" s="25">
        <f t="shared" si="10"/>
        <v>10848</v>
      </c>
      <c r="Q67" s="191">
        <f t="shared" si="11"/>
        <v>53.47003154574133</v>
      </c>
    </row>
    <row r="68" spans="1:17" ht="10.5" customHeight="1">
      <c r="A68" s="19"/>
      <c r="B68" s="20" t="s">
        <v>75</v>
      </c>
      <c r="C68" s="27"/>
      <c r="D68" s="27"/>
      <c r="E68" s="21">
        <f>+'2012 működési mérleg'!F68+'2012 felhalm mérleg'!F68</f>
        <v>0</v>
      </c>
      <c r="F68" s="21">
        <f>+'2012 működési mérleg'!G68+'2012 felhalm mérleg'!G68</f>
        <v>0</v>
      </c>
      <c r="G68" s="21">
        <f>+'2012 működési mérleg'!H68+'2012 felhalm mérleg'!H68</f>
        <v>9535.193548387097</v>
      </c>
      <c r="H68" s="23">
        <f t="shared" si="8"/>
        <v>9535.193548387097</v>
      </c>
      <c r="I68" s="21">
        <f>+'2012 működési mérleg'!J68+'2012 felhalm mérleg'!J68</f>
        <v>0</v>
      </c>
      <c r="J68" s="21">
        <f>+'2012 működési mérleg'!K68+'2012 felhalm mérleg'!K68</f>
        <v>0</v>
      </c>
      <c r="K68" s="21">
        <f>+'2012 működési mérleg'!L68+'2012 felhalm mérleg'!L68</f>
        <v>10430</v>
      </c>
      <c r="L68" s="23">
        <f t="shared" si="9"/>
        <v>10430</v>
      </c>
      <c r="M68" s="21">
        <f>+'2012 működési mérleg'!N68+'2012 felhalm mérleg'!N68</f>
        <v>0</v>
      </c>
      <c r="N68" s="21">
        <f>+'2012 működési mérleg'!O68+'2012 felhalm mérleg'!O68</f>
        <v>0</v>
      </c>
      <c r="O68" s="21">
        <f>+'2012 működési mérleg'!P68+'2012 felhalm mérleg'!P68</f>
        <v>5814</v>
      </c>
      <c r="P68" s="25">
        <f t="shared" si="10"/>
        <v>5814</v>
      </c>
      <c r="Q68" s="191">
        <f t="shared" si="11"/>
        <v>55.74304889741131</v>
      </c>
    </row>
    <row r="69" spans="1:17" s="15" customFormat="1" ht="10.5" customHeight="1">
      <c r="A69" s="32">
        <v>54</v>
      </c>
      <c r="B69" s="33" t="s">
        <v>76</v>
      </c>
      <c r="C69" s="25"/>
      <c r="D69" s="25"/>
      <c r="E69" s="25">
        <v>0</v>
      </c>
      <c r="F69" s="25">
        <f>SUM(F70:F72)</f>
        <v>1000</v>
      </c>
      <c r="G69" s="25">
        <f>SUM(G70:G72)</f>
        <v>98523</v>
      </c>
      <c r="H69" s="23">
        <f t="shared" si="8"/>
        <v>99523</v>
      </c>
      <c r="I69" s="25">
        <v>0</v>
      </c>
      <c r="J69" s="25">
        <f>SUM(J70:J72)</f>
        <v>1000</v>
      </c>
      <c r="K69" s="25">
        <f>SUM(K70:K72)</f>
        <v>98974</v>
      </c>
      <c r="L69" s="23">
        <f t="shared" si="9"/>
        <v>99974</v>
      </c>
      <c r="M69" s="25">
        <v>0</v>
      </c>
      <c r="N69" s="25">
        <f>SUM(N70:N72)</f>
        <v>0</v>
      </c>
      <c r="O69" s="25">
        <f>SUM(O70:O72)</f>
        <v>9048</v>
      </c>
      <c r="P69" s="25">
        <f t="shared" si="10"/>
        <v>9048</v>
      </c>
      <c r="Q69" s="191">
        <f t="shared" si="11"/>
        <v>9.050353091803869</v>
      </c>
    </row>
    <row r="70" spans="1:17" ht="11.25" customHeight="1">
      <c r="A70" s="19"/>
      <c r="B70" s="20" t="s">
        <v>77</v>
      </c>
      <c r="C70" s="21"/>
      <c r="D70" s="21"/>
      <c r="E70" s="21">
        <f>+'2012 működési mérleg'!F70+'2012 felhalm mérleg'!F70</f>
        <v>0</v>
      </c>
      <c r="F70" s="21">
        <f>+'2012 működési mérleg'!G70+'2012 felhalm mérleg'!G70</f>
        <v>0</v>
      </c>
      <c r="G70" s="21">
        <f>+'2012 működési mérleg'!H70+'2012 felhalm mérleg'!H70</f>
        <v>91723</v>
      </c>
      <c r="H70" s="23">
        <f t="shared" si="8"/>
        <v>91723</v>
      </c>
      <c r="I70" s="21">
        <f>+'2012 működési mérleg'!J70+'2012 felhalm mérleg'!J70</f>
        <v>0</v>
      </c>
      <c r="J70" s="21">
        <f>+'2012 működési mérleg'!K70+'2012 felhalm mérleg'!K70</f>
        <v>0</v>
      </c>
      <c r="K70" s="21">
        <f>+'2012 működési mérleg'!L70+'2012 felhalm mérleg'!L70</f>
        <v>91723</v>
      </c>
      <c r="L70" s="23">
        <f t="shared" si="9"/>
        <v>91723</v>
      </c>
      <c r="M70" s="21">
        <f>+'2012 működési mérleg'!N70+'2012 felhalm mérleg'!N70</f>
        <v>0</v>
      </c>
      <c r="N70" s="21">
        <f>+'2012 működési mérleg'!O70+'2012 felhalm mérleg'!O70</f>
        <v>0</v>
      </c>
      <c r="O70" s="21">
        <f>+'2012 működési mérleg'!P70+'2012 felhalm mérleg'!P70</f>
        <v>4852</v>
      </c>
      <c r="P70" s="25">
        <f t="shared" si="10"/>
        <v>4852</v>
      </c>
      <c r="Q70" s="191">
        <f t="shared" si="11"/>
        <v>5.28984006192558</v>
      </c>
    </row>
    <row r="71" spans="1:17" ht="11.25" customHeight="1">
      <c r="A71" s="19"/>
      <c r="B71" s="20" t="s">
        <v>78</v>
      </c>
      <c r="C71" s="21"/>
      <c r="D71" s="21"/>
      <c r="E71" s="21">
        <f>+'2012 működési mérleg'!F71+'2012 felhalm mérleg'!F71</f>
        <v>0</v>
      </c>
      <c r="F71" s="21">
        <f>+'2012 működési mérleg'!G71+'2012 felhalm mérleg'!G71</f>
        <v>1000</v>
      </c>
      <c r="G71" s="21">
        <f>+'2012 működési mérleg'!H71+'2012 felhalm mérleg'!H71</f>
        <v>6800</v>
      </c>
      <c r="H71" s="23">
        <f t="shared" si="8"/>
        <v>7800</v>
      </c>
      <c r="I71" s="21">
        <f>+'2012 működési mérleg'!J71+'2012 felhalm mérleg'!J71</f>
        <v>0</v>
      </c>
      <c r="J71" s="21">
        <f>+'2012 működési mérleg'!K71+'2012 felhalm mérleg'!K71</f>
        <v>1000</v>
      </c>
      <c r="K71" s="21">
        <f>+'2012 működési mérleg'!L71+'2012 felhalm mérleg'!L71</f>
        <v>7251</v>
      </c>
      <c r="L71" s="23">
        <f t="shared" si="9"/>
        <v>8251</v>
      </c>
      <c r="M71" s="21">
        <f>+'2012 működési mérleg'!N71+'2012 felhalm mérleg'!N71</f>
        <v>0</v>
      </c>
      <c r="N71" s="21">
        <v>0</v>
      </c>
      <c r="O71" s="21">
        <f>+'2012 működési mérleg'!P71+'2012 felhalm mérleg'!P71</f>
        <v>4196</v>
      </c>
      <c r="P71" s="25">
        <f t="shared" si="10"/>
        <v>4196</v>
      </c>
      <c r="Q71" s="191">
        <f t="shared" si="11"/>
        <v>50.85444188583202</v>
      </c>
    </row>
    <row r="72" spans="1:17" ht="11.25" customHeight="1">
      <c r="A72" s="19"/>
      <c r="B72" s="20" t="s">
        <v>79</v>
      </c>
      <c r="C72" s="21"/>
      <c r="D72" s="21"/>
      <c r="E72" s="21">
        <f>+'2012 működési mérleg'!F72+'2012 felhalm mérleg'!F72</f>
        <v>0</v>
      </c>
      <c r="F72" s="21">
        <f>+'2012 működési mérleg'!G72+'2012 felhalm mérleg'!G72</f>
        <v>0</v>
      </c>
      <c r="G72" s="21">
        <f>+'2012 működési mérleg'!H72+'2012 felhalm mérleg'!H72</f>
        <v>0</v>
      </c>
      <c r="H72" s="23">
        <f t="shared" si="8"/>
        <v>0</v>
      </c>
      <c r="I72" s="21">
        <f>+'2012 működési mérleg'!J72+'2012 felhalm mérleg'!J72</f>
        <v>0</v>
      </c>
      <c r="J72" s="21">
        <f>+'2012 működési mérleg'!K72+'2012 felhalm mérleg'!K72</f>
        <v>0</v>
      </c>
      <c r="K72" s="21">
        <f>+'2012 működési mérleg'!L72+'2012 felhalm mérleg'!L72</f>
        <v>0</v>
      </c>
      <c r="L72" s="23">
        <f t="shared" si="9"/>
        <v>0</v>
      </c>
      <c r="M72" s="21">
        <f>+'2012 működési mérleg'!N72+'2012 felhalm mérleg'!N72</f>
        <v>0</v>
      </c>
      <c r="N72" s="21">
        <f>+'2012 működési mérleg'!O72+'2012 felhalm mérleg'!O72</f>
        <v>0</v>
      </c>
      <c r="O72" s="21">
        <f>+'2012 működési mérleg'!P72+'2012 felhalm mérleg'!P72</f>
        <v>0</v>
      </c>
      <c r="P72" s="25">
        <f t="shared" si="10"/>
        <v>0</v>
      </c>
      <c r="Q72" s="191">
        <v>0</v>
      </c>
    </row>
    <row r="73" spans="1:17" s="15" customFormat="1" ht="10.5" customHeight="1">
      <c r="A73" s="32">
        <v>55</v>
      </c>
      <c r="B73" s="33" t="s">
        <v>80</v>
      </c>
      <c r="C73" s="25"/>
      <c r="D73" s="25"/>
      <c r="E73" s="21">
        <f>+'2012 működési mérleg'!F73+'2012 felhalm mérleg'!F73</f>
        <v>0</v>
      </c>
      <c r="F73" s="21">
        <f>+'2012 működési mérleg'!G73+'2012 felhalm mérleg'!G73</f>
        <v>0</v>
      </c>
      <c r="G73" s="21">
        <f>+'2012 működési mérleg'!H73+'2012 felhalm mérleg'!H73</f>
        <v>0</v>
      </c>
      <c r="H73" s="23">
        <f t="shared" si="8"/>
        <v>0</v>
      </c>
      <c r="I73" s="21">
        <f>+'2012 működési mérleg'!J73+'2012 felhalm mérleg'!J73</f>
        <v>0</v>
      </c>
      <c r="J73" s="21">
        <f>+'2012 működési mérleg'!K73+'2012 felhalm mérleg'!K73</f>
        <v>0</v>
      </c>
      <c r="K73" s="21">
        <f>+'2012 működési mérleg'!L73+'2012 felhalm mérleg'!L73</f>
        <v>0</v>
      </c>
      <c r="L73" s="23">
        <f t="shared" si="9"/>
        <v>0</v>
      </c>
      <c r="M73" s="21">
        <f>+'2012 működési mérleg'!N73+'2012 felhalm mérleg'!N73</f>
        <v>0</v>
      </c>
      <c r="N73" s="21">
        <f>+'2012 működési mérleg'!O73+'2012 felhalm mérleg'!O73</f>
        <v>0</v>
      </c>
      <c r="O73" s="21">
        <f>+'2012 működési mérleg'!P73+'2012 felhalm mérleg'!P73</f>
        <v>0</v>
      </c>
      <c r="P73" s="25">
        <f t="shared" si="10"/>
        <v>0</v>
      </c>
      <c r="Q73" s="191">
        <v>0</v>
      </c>
    </row>
    <row r="74" spans="1:17" s="15" customFormat="1" ht="10.5" customHeight="1">
      <c r="A74" s="32">
        <v>56</v>
      </c>
      <c r="B74" s="33" t="s">
        <v>81</v>
      </c>
      <c r="C74" s="25"/>
      <c r="D74" s="25"/>
      <c r="E74" s="21">
        <f>+'2012 működési mérleg'!F74+'2012 felhalm mérleg'!F74</f>
        <v>0</v>
      </c>
      <c r="F74" s="21">
        <f>+'2012 működési mérleg'!G74+'2012 felhalm mérleg'!G74</f>
        <v>0</v>
      </c>
      <c r="G74" s="21">
        <f>+'2012 működési mérleg'!H74+'2012 felhalm mérleg'!H74</f>
        <v>45000</v>
      </c>
      <c r="H74" s="23">
        <f t="shared" si="8"/>
        <v>45000</v>
      </c>
      <c r="I74" s="21">
        <f>+'2012 működési mérleg'!J74+'2012 felhalm mérleg'!J74</f>
        <v>500</v>
      </c>
      <c r="J74" s="21">
        <f>+'2012 működési mérleg'!K74+'2012 felhalm mérleg'!K74</f>
        <v>0</v>
      </c>
      <c r="K74" s="21">
        <f>+'2012 működési mérleg'!L74+'2012 felhalm mérleg'!L74</f>
        <v>40833</v>
      </c>
      <c r="L74" s="23">
        <f t="shared" si="9"/>
        <v>41333</v>
      </c>
      <c r="M74" s="21">
        <f>+'2012 működési mérleg'!N74+'2012 felhalm mérleg'!N74</f>
        <v>0</v>
      </c>
      <c r="N74" s="21">
        <f>+'2012 működési mérleg'!O74+'2012 felhalm mérleg'!O74</f>
        <v>0</v>
      </c>
      <c r="O74" s="21">
        <f>+'2012 működési mérleg'!P74+'2012 felhalm mérleg'!P74</f>
        <v>0</v>
      </c>
      <c r="P74" s="25">
        <f t="shared" si="10"/>
        <v>0</v>
      </c>
      <c r="Q74" s="191">
        <v>0</v>
      </c>
    </row>
    <row r="75" spans="1:17" ht="10.5" customHeight="1" thickBot="1">
      <c r="A75" s="19"/>
      <c r="B75" s="20" t="s">
        <v>82</v>
      </c>
      <c r="C75" s="21"/>
      <c r="D75" s="21"/>
      <c r="E75" s="21">
        <f>+'2012 működési mérleg'!F75+'2012 felhalm mérleg'!F75</f>
        <v>0</v>
      </c>
      <c r="F75" s="21">
        <f>+'2012 működési mérleg'!G75+'2012 felhalm mérleg'!G75</f>
        <v>0</v>
      </c>
      <c r="G75" s="21">
        <f>+'2012 működési mérleg'!H75+'2012 felhalm mérleg'!H75</f>
        <v>0</v>
      </c>
      <c r="H75" s="23">
        <f t="shared" si="8"/>
        <v>0</v>
      </c>
      <c r="I75" s="21">
        <f>+'2012 működési mérleg'!J75+'2012 felhalm mérleg'!J75</f>
        <v>0</v>
      </c>
      <c r="J75" s="21">
        <f>+'2012 működési mérleg'!K75+'2012 felhalm mérleg'!K75</f>
        <v>0</v>
      </c>
      <c r="K75" s="21">
        <f>+'2012 működési mérleg'!L75+'2012 felhalm mérleg'!L75</f>
        <v>0</v>
      </c>
      <c r="L75" s="23">
        <f t="shared" si="9"/>
        <v>0</v>
      </c>
      <c r="M75" s="21">
        <f>+'2012 működési mérleg'!N75+'2012 felhalm mérleg'!N75</f>
        <v>3698</v>
      </c>
      <c r="N75" s="21">
        <f>+'2012 működési mérleg'!O75+'2012 felhalm mérleg'!O75</f>
        <v>0</v>
      </c>
      <c r="O75" s="21">
        <f>+'2012 működési mérleg'!P75+'2012 felhalm mérleg'!P75</f>
        <v>3166</v>
      </c>
      <c r="P75" s="25">
        <f t="shared" si="10"/>
        <v>6864</v>
      </c>
      <c r="Q75" s="191">
        <v>0</v>
      </c>
    </row>
    <row r="76" spans="2:17" ht="13.5" hidden="1" thickBot="1">
      <c r="B76" s="35" t="s">
        <v>67</v>
      </c>
      <c r="C76" s="46"/>
      <c r="D76" s="36"/>
      <c r="E76" s="79">
        <v>0</v>
      </c>
      <c r="F76" s="36">
        <v>0</v>
      </c>
      <c r="G76" s="36">
        <v>0</v>
      </c>
      <c r="H76" s="23">
        <v>0</v>
      </c>
      <c r="I76" s="79">
        <v>0</v>
      </c>
      <c r="J76" s="36">
        <v>0</v>
      </c>
      <c r="K76" s="36">
        <v>0</v>
      </c>
      <c r="L76" s="23">
        <v>0</v>
      </c>
      <c r="M76" s="79">
        <v>0</v>
      </c>
      <c r="N76" s="36">
        <v>0</v>
      </c>
      <c r="O76" s="36">
        <v>0</v>
      </c>
      <c r="P76" s="23">
        <v>0</v>
      </c>
      <c r="Q76" s="23"/>
    </row>
    <row r="77" spans="1:17" s="18" customFormat="1" ht="24" customHeight="1" thickBot="1">
      <c r="A77" s="47">
        <v>57</v>
      </c>
      <c r="B77" s="48" t="s">
        <v>83</v>
      </c>
      <c r="C77" s="40"/>
      <c r="D77" s="40"/>
      <c r="E77" s="185">
        <f aca="true" t="shared" si="12" ref="E77:L77">+E74+E73+E69+E63</f>
        <v>191758.952</v>
      </c>
      <c r="F77" s="186">
        <f t="shared" si="12"/>
        <v>105428.21334399999</v>
      </c>
      <c r="G77" s="186">
        <f t="shared" si="12"/>
        <v>228025.96</v>
      </c>
      <c r="H77" s="232">
        <f t="shared" si="12"/>
        <v>525213.125344</v>
      </c>
      <c r="I77" s="185">
        <f t="shared" si="12"/>
        <v>197802</v>
      </c>
      <c r="J77" s="186">
        <f t="shared" si="12"/>
        <v>106102</v>
      </c>
      <c r="K77" s="186">
        <f t="shared" si="12"/>
        <v>227069</v>
      </c>
      <c r="L77" s="187">
        <f t="shared" si="12"/>
        <v>530973</v>
      </c>
      <c r="M77" s="186">
        <f>+M74+M73+M69+M63+M75</f>
        <v>102938</v>
      </c>
      <c r="N77" s="186">
        <f>+N74+N73+N69+N63+N75</f>
        <v>51056</v>
      </c>
      <c r="O77" s="186">
        <f>+O74+O73+O69+O63+O75</f>
        <v>69108</v>
      </c>
      <c r="P77" s="186">
        <f>+P74+P73+P69+P63+P75</f>
        <v>223102</v>
      </c>
      <c r="Q77" s="178">
        <f>+P77*100/L77</f>
        <v>42.01757904827552</v>
      </c>
    </row>
    <row r="78" spans="1:16" ht="13.5" customHeight="1">
      <c r="A78" s="308" t="s">
        <v>154</v>
      </c>
      <c r="B78" s="308"/>
      <c r="C78" s="308"/>
      <c r="D78" s="308"/>
      <c r="E78" s="309"/>
      <c r="F78" s="309"/>
      <c r="G78" s="309"/>
      <c r="H78" s="309"/>
      <c r="I78" s="1"/>
      <c r="J78" s="1"/>
      <c r="K78" s="1"/>
      <c r="L78" s="1"/>
      <c r="M78" s="1"/>
      <c r="N78" s="1"/>
      <c r="O78" s="1"/>
      <c r="P78" s="1"/>
    </row>
    <row r="79" ht="12.75" hidden="1"/>
    <row r="80" ht="12.75" hidden="1"/>
    <row r="81" ht="12.75" hidden="1"/>
    <row r="82" spans="1:4" ht="12.75" hidden="1">
      <c r="A82" s="50"/>
      <c r="B82" s="50"/>
      <c r="C82" s="50"/>
      <c r="D82" s="50"/>
    </row>
    <row r="83" ht="12.75" hidden="1"/>
    <row r="84" spans="7:15" ht="12.75" hidden="1">
      <c r="G84" s="51" t="e">
        <f>+H77+#REF!</f>
        <v>#REF!</v>
      </c>
      <c r="K84" s="51" t="e">
        <f>+L77+#REF!</f>
        <v>#REF!</v>
      </c>
      <c r="O84" s="51" t="e">
        <f>+P77+#REF!</f>
        <v>#REF!</v>
      </c>
    </row>
    <row r="85" ht="12.75" hidden="1"/>
    <row r="86" spans="5:15" ht="12.75" hidden="1">
      <c r="E86" s="51">
        <f>+E61-E77</f>
        <v>0</v>
      </c>
      <c r="F86" s="51"/>
      <c r="G86" s="51">
        <f>+G61-G77</f>
        <v>-0.3218976378266234</v>
      </c>
      <c r="I86" s="51">
        <f>+I61-I77</f>
        <v>0</v>
      </c>
      <c r="J86" s="51"/>
      <c r="K86" s="51">
        <f>+K61-K77</f>
        <v>-0.36189763783477247</v>
      </c>
      <c r="M86" s="51">
        <f>+M61-M77</f>
        <v>0</v>
      </c>
      <c r="N86" s="51"/>
      <c r="O86" s="51">
        <f>+O61-O77</f>
        <v>19331</v>
      </c>
    </row>
    <row r="87" ht="12.75" hidden="1"/>
    <row r="88" ht="12.75" hidden="1">
      <c r="Q88" s="52"/>
    </row>
    <row r="89" spans="8:16" ht="12.75">
      <c r="H89" s="51"/>
      <c r="L89" s="51"/>
      <c r="P89" s="51"/>
    </row>
    <row r="90" spans="7:15" ht="12.75" hidden="1">
      <c r="G90" s="51">
        <f>+G63+G74</f>
        <v>129502.95999999999</v>
      </c>
      <c r="K90" s="51"/>
      <c r="O90" s="51"/>
    </row>
    <row r="91" ht="12.75" hidden="1"/>
    <row r="92" spans="7:17" ht="12.75" hidden="1">
      <c r="G92" s="51">
        <f>+G61-G77</f>
        <v>-0.3218976378266234</v>
      </c>
      <c r="K92" s="51"/>
      <c r="O92" s="51"/>
      <c r="Q92" s="53"/>
    </row>
    <row r="93" spans="5:17" s="54" customFormat="1" ht="12.75">
      <c r="E93" s="55"/>
      <c r="F93" s="55"/>
      <c r="G93" s="56"/>
      <c r="H93" s="56"/>
      <c r="I93" s="55"/>
      <c r="J93" s="55"/>
      <c r="K93" s="56"/>
      <c r="L93" s="56"/>
      <c r="M93" s="55"/>
      <c r="N93" s="55"/>
      <c r="O93" s="56"/>
      <c r="P93" s="56"/>
      <c r="Q93" s="57"/>
    </row>
    <row r="94" spans="5:17" s="54" customFormat="1" ht="12.75" hidden="1">
      <c r="E94" s="55"/>
      <c r="F94" s="55"/>
      <c r="G94" s="56"/>
      <c r="H94" s="55"/>
      <c r="I94" s="55"/>
      <c r="J94" s="55"/>
      <c r="K94" s="56"/>
      <c r="L94" s="55"/>
      <c r="M94" s="55"/>
      <c r="N94" s="55"/>
      <c r="O94" s="56"/>
      <c r="P94" s="55"/>
      <c r="Q94" s="57"/>
    </row>
    <row r="95" spans="5:17" s="54" customFormat="1" ht="12.75"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7"/>
    </row>
    <row r="96" spans="5:17" s="54" customFormat="1" ht="12.75"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7"/>
    </row>
    <row r="97" spans="5:17" s="54" customFormat="1" ht="12.75"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7"/>
    </row>
    <row r="98" spans="5:17" s="54" customFormat="1" ht="12.75"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7"/>
    </row>
    <row r="99" spans="5:17" s="54" customFormat="1" ht="12.75"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7"/>
    </row>
    <row r="100" spans="5:17" s="54" customFormat="1" ht="12.75"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7"/>
    </row>
    <row r="101" spans="5:17" s="54" customFormat="1" ht="12.75"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7"/>
    </row>
    <row r="102" spans="5:17" s="54" customFormat="1" ht="12.75"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7"/>
    </row>
    <row r="103" spans="5:17" s="54" customFormat="1" ht="12.75"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7"/>
    </row>
    <row r="104" spans="5:17" s="54" customFormat="1" ht="12.75"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7"/>
    </row>
    <row r="105" spans="5:17" s="54" customFormat="1" ht="12.75"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7"/>
    </row>
    <row r="106" spans="5:17" s="54" customFormat="1" ht="12.75"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7"/>
    </row>
    <row r="107" spans="5:17" s="54" customFormat="1" ht="12.75"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7"/>
    </row>
    <row r="108" spans="5:17" s="54" customFormat="1" ht="12.75"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7"/>
    </row>
    <row r="109" spans="5:17" s="54" customFormat="1" ht="12.75"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7"/>
    </row>
    <row r="110" spans="5:17" s="54" customFormat="1" ht="12.75"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7"/>
    </row>
    <row r="111" spans="5:17" s="54" customFormat="1" ht="12.75"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7"/>
    </row>
    <row r="112" spans="5:17" s="54" customFormat="1" ht="12.75"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7"/>
    </row>
    <row r="113" spans="5:17" s="54" customFormat="1" ht="12.75"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7"/>
    </row>
    <row r="114" spans="5:17" s="54" customFormat="1" ht="12.75"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7"/>
    </row>
    <row r="115" spans="5:17" s="54" customFormat="1" ht="12.75"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7"/>
    </row>
    <row r="116" spans="5:17" s="54" customFormat="1" ht="12.75"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7"/>
    </row>
    <row r="117" spans="5:17" s="54" customFormat="1" ht="12.75"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7"/>
    </row>
    <row r="118" spans="5:17" s="54" customFormat="1" ht="12.75"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7"/>
    </row>
    <row r="119" spans="5:17" s="54" customFormat="1" ht="12.75"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7"/>
    </row>
    <row r="120" spans="5:17" s="54" customFormat="1" ht="12.75"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7"/>
    </row>
    <row r="121" spans="5:17" s="54" customFormat="1" ht="12.75"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7"/>
    </row>
    <row r="122" spans="5:17" s="54" customFormat="1" ht="12.75"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7"/>
    </row>
    <row r="123" spans="5:17" s="54" customFormat="1" ht="12.75"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7"/>
    </row>
    <row r="124" spans="5:17" s="54" customFormat="1" ht="12.75"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7"/>
    </row>
    <row r="125" spans="5:17" s="54" customFormat="1" ht="12.75"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7"/>
    </row>
    <row r="126" spans="5:17" s="54" customFormat="1" ht="12.75"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7"/>
    </row>
    <row r="127" spans="5:17" s="54" customFormat="1" ht="12.75"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7"/>
    </row>
    <row r="128" spans="5:17" s="54" customFormat="1" ht="12.75"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7"/>
    </row>
    <row r="129" spans="5:17" s="54" customFormat="1" ht="12.75"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7"/>
    </row>
    <row r="130" spans="5:17" s="54" customFormat="1" ht="12.75"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7"/>
    </row>
    <row r="131" spans="5:17" s="54" customFormat="1" ht="12.75"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7"/>
    </row>
    <row r="132" spans="5:17" s="54" customFormat="1" ht="12.75"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7"/>
    </row>
    <row r="133" spans="5:17" s="54" customFormat="1" ht="12.75"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7"/>
    </row>
    <row r="134" spans="5:17" s="54" customFormat="1" ht="12.75"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7"/>
    </row>
    <row r="135" spans="5:17" s="54" customFormat="1" ht="12.75"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7"/>
    </row>
    <row r="136" spans="5:17" s="54" customFormat="1" ht="12.75"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7"/>
    </row>
    <row r="137" spans="5:17" s="54" customFormat="1" ht="12.75"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7"/>
    </row>
    <row r="138" spans="5:17" s="54" customFormat="1" ht="12.75"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7"/>
    </row>
    <row r="139" spans="5:17" s="54" customFormat="1" ht="12.75"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7"/>
    </row>
    <row r="140" spans="5:17" s="54" customFormat="1" ht="12.75"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7"/>
    </row>
    <row r="141" spans="5:17" s="54" customFormat="1" ht="12.75"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7"/>
    </row>
    <row r="142" spans="5:17" s="54" customFormat="1" ht="12.75"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7"/>
    </row>
    <row r="143" spans="5:17" s="54" customFormat="1" ht="12.75"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7"/>
    </row>
    <row r="144" spans="5:17" s="54" customFormat="1" ht="12.75"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7"/>
    </row>
    <row r="145" spans="5:17" s="54" customFormat="1" ht="12.75"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7"/>
    </row>
    <row r="146" spans="5:17" s="54" customFormat="1" ht="12.75"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7"/>
    </row>
    <row r="147" spans="5:17" s="54" customFormat="1" ht="12.75"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7"/>
    </row>
    <row r="148" spans="5:17" s="54" customFormat="1" ht="12.75"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7"/>
    </row>
    <row r="149" spans="5:17" s="54" customFormat="1" ht="12.75"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7"/>
    </row>
    <row r="150" spans="5:17" s="54" customFormat="1" ht="12.75"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7"/>
    </row>
    <row r="151" spans="5:17" s="54" customFormat="1" ht="12.75"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7"/>
    </row>
    <row r="152" spans="5:17" s="54" customFormat="1" ht="12.75"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7"/>
    </row>
    <row r="153" spans="5:17" s="54" customFormat="1" ht="12.75"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7"/>
    </row>
    <row r="154" spans="5:17" s="54" customFormat="1" ht="12.75"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7"/>
    </row>
    <row r="155" spans="5:17" s="54" customFormat="1" ht="12.75"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7"/>
    </row>
    <row r="156" spans="5:17" s="54" customFormat="1" ht="12.75"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7"/>
    </row>
    <row r="157" spans="5:17" s="54" customFormat="1" ht="12.75"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7"/>
    </row>
    <row r="158" spans="5:17" s="54" customFormat="1" ht="12.75"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7"/>
    </row>
    <row r="159" spans="5:17" s="54" customFormat="1" ht="12.75"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7"/>
    </row>
    <row r="160" spans="5:17" s="54" customFormat="1" ht="12.75"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7"/>
    </row>
    <row r="161" spans="5:17" s="54" customFormat="1" ht="12.75"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7"/>
    </row>
    <row r="162" spans="5:17" s="54" customFormat="1" ht="12.75"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7"/>
    </row>
    <row r="163" spans="5:17" s="54" customFormat="1" ht="12.75"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7"/>
    </row>
    <row r="164" spans="5:17" s="54" customFormat="1" ht="12.75"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7"/>
    </row>
    <row r="165" spans="5:17" s="54" customFormat="1" ht="12.75"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7"/>
    </row>
    <row r="166" spans="5:17" s="54" customFormat="1" ht="12.75"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7"/>
    </row>
    <row r="167" spans="5:17" s="54" customFormat="1" ht="12.75"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7"/>
    </row>
    <row r="168" spans="5:17" s="54" customFormat="1" ht="12.75"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7"/>
    </row>
    <row r="169" spans="5:17" s="54" customFormat="1" ht="12.75"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7"/>
    </row>
    <row r="170" spans="5:17" s="54" customFormat="1" ht="12.75"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7"/>
    </row>
    <row r="171" spans="5:17" s="54" customFormat="1" ht="12.75"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7"/>
    </row>
    <row r="172" spans="5:17" s="54" customFormat="1" ht="12.75"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7"/>
    </row>
    <row r="173" spans="5:17" s="54" customFormat="1" ht="12.75"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7"/>
    </row>
    <row r="174" spans="5:17" s="54" customFormat="1" ht="12.75"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7"/>
    </row>
    <row r="175" spans="5:17" s="54" customFormat="1" ht="12.75"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7"/>
    </row>
    <row r="176" spans="5:17" s="54" customFormat="1" ht="12.75"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7"/>
    </row>
    <row r="177" spans="5:17" s="54" customFormat="1" ht="12.75"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7"/>
    </row>
    <row r="178" spans="5:17" s="54" customFormat="1" ht="12.75"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7"/>
    </row>
    <row r="179" spans="5:17" s="54" customFormat="1" ht="12.75"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7"/>
    </row>
    <row r="180" spans="5:17" s="54" customFormat="1" ht="12.75"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7"/>
    </row>
    <row r="181" spans="5:17" s="54" customFormat="1" ht="12.75"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7"/>
    </row>
    <row r="182" spans="5:17" s="54" customFormat="1" ht="12.75"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7"/>
    </row>
    <row r="183" spans="5:17" s="54" customFormat="1" ht="12.75"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7"/>
    </row>
    <row r="184" spans="5:17" s="54" customFormat="1" ht="12.75"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7"/>
    </row>
    <row r="185" spans="5:17" s="54" customFormat="1" ht="12.75"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7"/>
    </row>
    <row r="186" spans="5:17" s="54" customFormat="1" ht="12.75"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7"/>
    </row>
    <row r="187" spans="5:17" s="54" customFormat="1" ht="12.75"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7"/>
    </row>
    <row r="188" spans="5:17" s="54" customFormat="1" ht="12.75"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7"/>
    </row>
    <row r="189" spans="5:17" s="54" customFormat="1" ht="12.75"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7"/>
    </row>
    <row r="190" spans="5:17" s="54" customFormat="1" ht="12.75"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7"/>
    </row>
    <row r="191" spans="5:17" s="54" customFormat="1" ht="12.75"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7"/>
    </row>
    <row r="192" spans="5:17" s="54" customFormat="1" ht="12.75"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7"/>
    </row>
    <row r="193" spans="5:17" s="54" customFormat="1" ht="12.75"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7"/>
    </row>
    <row r="194" spans="5:17" s="54" customFormat="1" ht="12.75"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7"/>
    </row>
    <row r="195" spans="5:17" s="54" customFormat="1" ht="12.75"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7"/>
    </row>
    <row r="196" spans="5:17" s="54" customFormat="1" ht="12.75"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7"/>
    </row>
    <row r="197" spans="5:17" s="54" customFormat="1" ht="12.75"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7"/>
    </row>
    <row r="198" spans="5:17" s="54" customFormat="1" ht="12.75"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7"/>
    </row>
    <row r="199" spans="5:17" s="54" customFormat="1" ht="12.75"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7"/>
    </row>
    <row r="200" spans="5:17" s="54" customFormat="1" ht="12.75"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7"/>
    </row>
    <row r="201" spans="5:17" s="54" customFormat="1" ht="12.75"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7"/>
    </row>
    <row r="202" spans="5:17" s="54" customFormat="1" ht="12.75"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7"/>
    </row>
    <row r="203" spans="5:17" s="54" customFormat="1" ht="12.75"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7"/>
    </row>
    <row r="204" spans="5:17" s="54" customFormat="1" ht="12.75"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7"/>
    </row>
    <row r="205" spans="5:17" s="54" customFormat="1" ht="12.75"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7"/>
    </row>
    <row r="206" spans="5:17" s="54" customFormat="1" ht="12.75"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7"/>
    </row>
    <row r="207" spans="5:17" s="54" customFormat="1" ht="12.75"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7"/>
    </row>
    <row r="208" spans="5:17" s="54" customFormat="1" ht="12.75"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7"/>
    </row>
    <row r="209" spans="5:17" s="54" customFormat="1" ht="12.75"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7"/>
    </row>
    <row r="210" spans="5:17" s="54" customFormat="1" ht="12.75"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7"/>
    </row>
    <row r="211" spans="5:17" s="54" customFormat="1" ht="12.75"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7"/>
    </row>
    <row r="212" spans="5:17" s="54" customFormat="1" ht="12.75"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7"/>
    </row>
    <row r="213" spans="5:17" s="54" customFormat="1" ht="12.75"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7"/>
    </row>
    <row r="214" spans="5:17" s="54" customFormat="1" ht="12.75"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2"/>
    </row>
    <row r="215" spans="5:17" s="54" customFormat="1" ht="12.75"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2"/>
    </row>
    <row r="216" spans="5:17" s="54" customFormat="1" ht="12.75"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2"/>
    </row>
    <row r="217" spans="5:17" s="54" customFormat="1" ht="12.75"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2"/>
    </row>
    <row r="218" spans="5:17" s="54" customFormat="1" ht="12.75"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2"/>
    </row>
    <row r="219" spans="5:17" s="54" customFormat="1" ht="12.75"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2"/>
    </row>
    <row r="220" spans="5:17" s="54" customFormat="1" ht="12.75"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2"/>
    </row>
  </sheetData>
  <sheetProtection selectLockedCells="1" selectUnlockedCells="1"/>
  <mergeCells count="12">
    <mergeCell ref="A1:Q1"/>
    <mergeCell ref="E4:H4"/>
    <mergeCell ref="A2:Q2"/>
    <mergeCell ref="A3:Q3"/>
    <mergeCell ref="Q5:Q6"/>
    <mergeCell ref="A78:H78"/>
    <mergeCell ref="I4:L4"/>
    <mergeCell ref="M4:P4"/>
    <mergeCell ref="C5:D5"/>
    <mergeCell ref="E5:H5"/>
    <mergeCell ref="I5:L5"/>
    <mergeCell ref="M5:P5"/>
  </mergeCells>
  <printOptions gridLines="1" horizontalCentered="1"/>
  <pageMargins left="0.2361111111111111" right="0.19652777777777777" top="0.5902777777777778" bottom="0.7875" header="0.5118055555555555" footer="0.5118055555555555"/>
  <pageSetup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4"/>
  <sheetViews>
    <sheetView view="pageBreakPreview" zoomScaleSheetLayoutView="100" workbookViewId="0" topLeftCell="G43">
      <selection activeCell="O10" sqref="O10"/>
    </sheetView>
  </sheetViews>
  <sheetFormatPr defaultColWidth="9.00390625" defaultRowHeight="12.75"/>
  <cols>
    <col min="1" max="1" width="3.125" style="1" customWidth="1"/>
    <col min="2" max="2" width="50.125" style="1" customWidth="1"/>
    <col min="3" max="5" width="0" style="1" hidden="1" customWidth="1"/>
    <col min="6" max="18" width="8.75390625" style="2" customWidth="1"/>
    <col min="19" max="16384" width="9.25390625" style="1" customWidth="1"/>
  </cols>
  <sheetData>
    <row r="1" spans="1:18" ht="17.25" customHeight="1">
      <c r="A1" s="314" t="s">
        <v>156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</row>
    <row r="2" spans="1:18" ht="15" customHeight="1">
      <c r="A2" s="315" t="s">
        <v>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</row>
    <row r="3" spans="1:18" ht="15.75" customHeight="1">
      <c r="A3" s="316" t="s">
        <v>84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</row>
    <row r="4" spans="1:18" ht="9.75" customHeight="1" thickBot="1">
      <c r="A4" s="3"/>
      <c r="B4" s="4"/>
      <c r="C4" s="4"/>
      <c r="D4" s="4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5"/>
      <c r="R4" s="1"/>
    </row>
    <row r="5" spans="1:18" s="9" customFormat="1" ht="12" customHeight="1" thickBot="1">
      <c r="A5" s="265"/>
      <c r="B5" s="266"/>
      <c r="C5" s="319"/>
      <c r="D5" s="319"/>
      <c r="E5" s="319"/>
      <c r="F5" s="319" t="s">
        <v>2</v>
      </c>
      <c r="G5" s="320"/>
      <c r="H5" s="320"/>
      <c r="I5" s="319"/>
      <c r="J5" s="320" t="s">
        <v>3</v>
      </c>
      <c r="K5" s="319"/>
      <c r="L5" s="320"/>
      <c r="M5" s="319"/>
      <c r="N5" s="319" t="s">
        <v>4</v>
      </c>
      <c r="O5" s="320"/>
      <c r="P5" s="319"/>
      <c r="Q5" s="320"/>
      <c r="R5" s="317" t="s">
        <v>5</v>
      </c>
    </row>
    <row r="6" spans="1:18" ht="48" customHeight="1" thickBot="1">
      <c r="A6" s="267" t="s">
        <v>6</v>
      </c>
      <c r="B6" s="59" t="s">
        <v>7</v>
      </c>
      <c r="C6" s="11" t="s">
        <v>8</v>
      </c>
      <c r="D6" s="12" t="s">
        <v>9</v>
      </c>
      <c r="E6" s="13" t="s">
        <v>12</v>
      </c>
      <c r="F6" s="238" t="s">
        <v>10</v>
      </c>
      <c r="G6" s="279" t="s">
        <v>85</v>
      </c>
      <c r="H6" s="240" t="s">
        <v>86</v>
      </c>
      <c r="I6" s="278" t="s">
        <v>12</v>
      </c>
      <c r="J6" s="243" t="s">
        <v>10</v>
      </c>
      <c r="K6" s="276" t="s">
        <v>85</v>
      </c>
      <c r="L6" s="240" t="s">
        <v>86</v>
      </c>
      <c r="M6" s="241" t="s">
        <v>12</v>
      </c>
      <c r="N6" s="277" t="s">
        <v>10</v>
      </c>
      <c r="O6" s="240" t="s">
        <v>85</v>
      </c>
      <c r="P6" s="276" t="s">
        <v>86</v>
      </c>
      <c r="Q6" s="237" t="s">
        <v>12</v>
      </c>
      <c r="R6" s="318"/>
    </row>
    <row r="7" spans="1:18" s="15" customFormat="1" ht="10.5" customHeight="1" thickBot="1">
      <c r="A7" s="233">
        <v>1</v>
      </c>
      <c r="B7" s="234">
        <v>2</v>
      </c>
      <c r="C7" s="235"/>
      <c r="D7" s="235"/>
      <c r="E7" s="236">
        <v>4</v>
      </c>
      <c r="F7" s="235">
        <v>3</v>
      </c>
      <c r="G7" s="192">
        <v>4</v>
      </c>
      <c r="H7" s="224">
        <v>5</v>
      </c>
      <c r="I7" s="192">
        <v>6</v>
      </c>
      <c r="J7" s="235">
        <v>7</v>
      </c>
      <c r="K7" s="192">
        <v>8</v>
      </c>
      <c r="L7" s="235">
        <v>9</v>
      </c>
      <c r="M7" s="236">
        <v>10</v>
      </c>
      <c r="N7" s="192">
        <f>+M7+1</f>
        <v>11</v>
      </c>
      <c r="O7" s="235">
        <f>+N7+1</f>
        <v>12</v>
      </c>
      <c r="P7" s="192">
        <v>13</v>
      </c>
      <c r="Q7" s="224">
        <v>14</v>
      </c>
      <c r="R7" s="268">
        <v>15</v>
      </c>
    </row>
    <row r="8" spans="1:18" s="18" customFormat="1" ht="12" customHeight="1">
      <c r="A8" s="245" t="s">
        <v>13</v>
      </c>
      <c r="B8" s="246" t="s">
        <v>14</v>
      </c>
      <c r="C8" s="247"/>
      <c r="D8" s="247"/>
      <c r="E8" s="247"/>
      <c r="F8" s="248"/>
      <c r="G8" s="249"/>
      <c r="H8" s="249"/>
      <c r="I8" s="250"/>
      <c r="J8" s="248"/>
      <c r="K8" s="249"/>
      <c r="L8" s="249"/>
      <c r="M8" s="250"/>
      <c r="N8" s="248"/>
      <c r="O8" s="249"/>
      <c r="P8" s="249"/>
      <c r="Q8" s="250"/>
      <c r="R8" s="251"/>
    </row>
    <row r="9" spans="1:18" ht="9" customHeight="1">
      <c r="A9" s="252">
        <v>1</v>
      </c>
      <c r="B9" s="62" t="s">
        <v>15</v>
      </c>
      <c r="C9" s="21"/>
      <c r="D9" s="22"/>
      <c r="E9" s="25"/>
      <c r="F9" s="63">
        <v>0</v>
      </c>
      <c r="G9" s="64">
        <f>+'5A bev műk'!H16</f>
        <v>4311</v>
      </c>
      <c r="H9" s="64"/>
      <c r="I9" s="24">
        <f aca="true" t="shared" si="0" ref="I9:I45">SUM(F9:H9)</f>
        <v>4311</v>
      </c>
      <c r="J9" s="63">
        <v>0</v>
      </c>
      <c r="K9" s="64">
        <f>+'5A bev műk'!H16</f>
        <v>4311</v>
      </c>
      <c r="L9" s="64"/>
      <c r="M9" s="24">
        <f aca="true" t="shared" si="1" ref="M9:M45">SUM(J9:L9)</f>
        <v>4311</v>
      </c>
      <c r="N9" s="63">
        <v>0</v>
      </c>
      <c r="O9" s="64">
        <f>+'[8]3 bev2011'!$H$142</f>
        <v>263</v>
      </c>
      <c r="P9" s="180">
        <v>63</v>
      </c>
      <c r="Q9" s="24">
        <f aca="true" t="shared" si="2" ref="Q9:Q46">SUM(N9:P9)</f>
        <v>326</v>
      </c>
      <c r="R9" s="253">
        <f>+Q9*100/M9</f>
        <v>7.562050568313617</v>
      </c>
    </row>
    <row r="10" spans="1:18" ht="9" customHeight="1">
      <c r="A10" s="252">
        <v>2</v>
      </c>
      <c r="B10" s="62" t="s">
        <v>16</v>
      </c>
      <c r="C10" s="21"/>
      <c r="D10" s="22"/>
      <c r="E10" s="25"/>
      <c r="F10" s="63">
        <f>+'[1]3 bev2011'!$H$90/1.27</f>
        <v>17073.94488188976</v>
      </c>
      <c r="G10" s="64"/>
      <c r="H10" s="64">
        <f>+'5A bev műk'!I9+'5A bev műk'!I15/1.27+'5A bev műk'!I19/1.27+'5A bev műk'!I8+'5A bev műk'!I11+'5A bev műk'!I12+'5A bev műk'!I13+'5A bev műk'!I10</f>
        <v>25661.181102362207</v>
      </c>
      <c r="I10" s="24">
        <f t="shared" si="0"/>
        <v>42735.125984251965</v>
      </c>
      <c r="J10" s="63">
        <f>+'[1]3 bev2011'!$H$90/1.27</f>
        <v>17073.94488188976</v>
      </c>
      <c r="K10" s="64"/>
      <c r="L10" s="64">
        <f>+'5A bev műk'!I9+'5A bev műk'!I15/1.27+'5A bev műk'!I19/1.27+'5A bev műk'!I8+'5A bev műk'!I11+'5A bev műk'!I12+'5A bev műk'!I13+'5A bev műk'!I10</f>
        <v>25661.181102362207</v>
      </c>
      <c r="M10" s="24">
        <f t="shared" si="1"/>
        <v>42735.125984251965</v>
      </c>
      <c r="N10" s="63">
        <v>12819</v>
      </c>
      <c r="O10" s="64"/>
      <c r="P10" s="180">
        <v>8823</v>
      </c>
      <c r="Q10" s="24">
        <f t="shared" si="2"/>
        <v>21642</v>
      </c>
      <c r="R10" s="253">
        <f>+Q10*100/M10</f>
        <v>50.64218134743571</v>
      </c>
    </row>
    <row r="11" spans="1:18" ht="9" customHeight="1">
      <c r="A11" s="252">
        <v>3</v>
      </c>
      <c r="B11" s="62" t="s">
        <v>17</v>
      </c>
      <c r="C11" s="21"/>
      <c r="D11" s="22"/>
      <c r="E11" s="25"/>
      <c r="F11" s="63">
        <f>+F10*0.27</f>
        <v>4609.965118110236</v>
      </c>
      <c r="G11" s="64"/>
      <c r="H11" s="64">
        <f>149+1592+1</f>
        <v>1742</v>
      </c>
      <c r="I11" s="24">
        <f t="shared" si="0"/>
        <v>6351.965118110236</v>
      </c>
      <c r="J11" s="63">
        <f>+J10*0.27</f>
        <v>4609.965118110236</v>
      </c>
      <c r="K11" s="64"/>
      <c r="L11" s="64">
        <f>149+1592+1</f>
        <v>1742</v>
      </c>
      <c r="M11" s="24">
        <f t="shared" si="1"/>
        <v>6351.965118110236</v>
      </c>
      <c r="N11" s="63">
        <v>2308</v>
      </c>
      <c r="O11" s="64"/>
      <c r="P11" s="180">
        <v>0</v>
      </c>
      <c r="Q11" s="24">
        <f t="shared" si="2"/>
        <v>2308</v>
      </c>
      <c r="R11" s="253">
        <f>+Q11*100/M11</f>
        <v>36.3352121285995</v>
      </c>
    </row>
    <row r="12" spans="1:18" ht="9" customHeight="1">
      <c r="A12" s="252">
        <v>4</v>
      </c>
      <c r="B12" s="62" t="s">
        <v>18</v>
      </c>
      <c r="C12" s="21"/>
      <c r="D12" s="22"/>
      <c r="E12" s="25"/>
      <c r="F12" s="63">
        <v>0</v>
      </c>
      <c r="G12" s="64"/>
      <c r="H12" s="64">
        <f>+'5A bev műk'!I25</f>
        <v>5500</v>
      </c>
      <c r="I12" s="24">
        <f t="shared" si="0"/>
        <v>5500</v>
      </c>
      <c r="J12" s="63">
        <v>0</v>
      </c>
      <c r="K12" s="64"/>
      <c r="L12" s="64">
        <f>+'5A bev műk'!I25</f>
        <v>5500</v>
      </c>
      <c r="M12" s="24">
        <f t="shared" si="1"/>
        <v>5500</v>
      </c>
      <c r="N12" s="63">
        <v>0</v>
      </c>
      <c r="O12" s="64"/>
      <c r="P12" s="180">
        <v>2706</v>
      </c>
      <c r="Q12" s="24">
        <f t="shared" si="2"/>
        <v>2706</v>
      </c>
      <c r="R12" s="253">
        <f>+Q12*100/M12</f>
        <v>49.2</v>
      </c>
    </row>
    <row r="13" spans="1:18" ht="9" customHeight="1">
      <c r="A13" s="252">
        <v>5</v>
      </c>
      <c r="B13" s="62" t="s">
        <v>19</v>
      </c>
      <c r="C13" s="21"/>
      <c r="D13" s="22"/>
      <c r="E13" s="25"/>
      <c r="F13" s="63">
        <f>+'[2]3 bev2011'!$I$95</f>
        <v>0</v>
      </c>
      <c r="G13" s="64"/>
      <c r="H13" s="64">
        <v>0</v>
      </c>
      <c r="I13" s="24">
        <f t="shared" si="0"/>
        <v>0</v>
      </c>
      <c r="J13" s="63">
        <f>+'[2]3 bev2011'!$I$95</f>
        <v>0</v>
      </c>
      <c r="K13" s="64"/>
      <c r="L13" s="64">
        <v>0</v>
      </c>
      <c r="M13" s="24">
        <f t="shared" si="1"/>
        <v>0</v>
      </c>
      <c r="N13" s="63">
        <f>+'[2]3 bev2011'!$I$95</f>
        <v>0</v>
      </c>
      <c r="O13" s="64"/>
      <c r="P13" s="180">
        <v>0</v>
      </c>
      <c r="Q13" s="24">
        <f t="shared" si="2"/>
        <v>0</v>
      </c>
      <c r="R13" s="253">
        <v>0</v>
      </c>
    </row>
    <row r="14" spans="1:18" s="18" customFormat="1" ht="9" customHeight="1">
      <c r="A14" s="254">
        <v>6</v>
      </c>
      <c r="B14" s="65" t="s">
        <v>20</v>
      </c>
      <c r="C14" s="25"/>
      <c r="D14" s="26"/>
      <c r="E14" s="25"/>
      <c r="F14" s="66">
        <f>SUM(F9:F13)</f>
        <v>21683.909999999996</v>
      </c>
      <c r="G14" s="67">
        <f>SUM(G9:G13)</f>
        <v>4311</v>
      </c>
      <c r="H14" s="67">
        <f>SUM(H9:H13)</f>
        <v>32903.18110236221</v>
      </c>
      <c r="I14" s="24">
        <f t="shared" si="0"/>
        <v>58898.0911023622</v>
      </c>
      <c r="J14" s="66">
        <f>SUM(J9:J13)</f>
        <v>21683.909999999996</v>
      </c>
      <c r="K14" s="67">
        <f>SUM(K9:K13)</f>
        <v>4311</v>
      </c>
      <c r="L14" s="67">
        <f>SUM(L9:L13)</f>
        <v>32903.18110236221</v>
      </c>
      <c r="M14" s="24">
        <f t="shared" si="1"/>
        <v>58898.0911023622</v>
      </c>
      <c r="N14" s="66">
        <f>SUM(N9:N13)</f>
        <v>15127</v>
      </c>
      <c r="O14" s="67">
        <f>SUM(O9:O13)</f>
        <v>263</v>
      </c>
      <c r="P14" s="181">
        <f>SUM(P9:P13)</f>
        <v>11592</v>
      </c>
      <c r="Q14" s="24">
        <f t="shared" si="2"/>
        <v>26982</v>
      </c>
      <c r="R14" s="253">
        <f aca="true" t="shared" si="3" ref="R14:R19">+Q14*100/M14</f>
        <v>45.8113319039602</v>
      </c>
    </row>
    <row r="15" spans="1:18" ht="9" customHeight="1">
      <c r="A15" s="252">
        <v>7</v>
      </c>
      <c r="B15" s="62" t="s">
        <v>21</v>
      </c>
      <c r="C15" s="27"/>
      <c r="D15" s="28"/>
      <c r="E15" s="25"/>
      <c r="F15" s="68">
        <v>0</v>
      </c>
      <c r="G15" s="69"/>
      <c r="H15" s="69">
        <f>+'5A bev műk'!J26</f>
        <v>104800</v>
      </c>
      <c r="I15" s="24">
        <f t="shared" si="0"/>
        <v>104800</v>
      </c>
      <c r="J15" s="68">
        <v>0</v>
      </c>
      <c r="K15" s="69"/>
      <c r="L15" s="69">
        <f>+'5A bev műk'!I26</f>
        <v>104800</v>
      </c>
      <c r="M15" s="24">
        <f t="shared" si="1"/>
        <v>104800</v>
      </c>
      <c r="N15" s="68">
        <v>0</v>
      </c>
      <c r="O15" s="69"/>
      <c r="P15" s="182">
        <f>+'5A bev műk'!M26</f>
        <v>33899</v>
      </c>
      <c r="Q15" s="24">
        <f t="shared" si="2"/>
        <v>33899</v>
      </c>
      <c r="R15" s="253">
        <f t="shared" si="3"/>
        <v>32.346374045801525</v>
      </c>
    </row>
    <row r="16" spans="1:18" ht="9" customHeight="1">
      <c r="A16" s="252" t="s">
        <v>22</v>
      </c>
      <c r="B16" s="62" t="s">
        <v>87</v>
      </c>
      <c r="C16" s="27"/>
      <c r="D16" s="28"/>
      <c r="E16" s="25"/>
      <c r="F16" s="68">
        <v>0</v>
      </c>
      <c r="G16" s="69"/>
      <c r="H16" s="69">
        <f>+'5A bev műk'!J32</f>
        <v>49515.456999999995</v>
      </c>
      <c r="I16" s="24">
        <f t="shared" si="0"/>
        <v>49515.456999999995</v>
      </c>
      <c r="J16" s="68">
        <v>0</v>
      </c>
      <c r="K16" s="69"/>
      <c r="L16" s="69">
        <f>+'5A bev műk'!I32</f>
        <v>49515.456999999995</v>
      </c>
      <c r="M16" s="24">
        <f t="shared" si="1"/>
        <v>49515.456999999995</v>
      </c>
      <c r="N16" s="68">
        <v>0</v>
      </c>
      <c r="O16" s="69"/>
      <c r="P16" s="182">
        <f>+'5A bev műk'!M32</f>
        <v>25896</v>
      </c>
      <c r="Q16" s="24">
        <f t="shared" si="2"/>
        <v>25896</v>
      </c>
      <c r="R16" s="253">
        <f t="shared" si="3"/>
        <v>52.298820548096735</v>
      </c>
    </row>
    <row r="17" spans="1:18" ht="9" customHeight="1">
      <c r="A17" s="252" t="s">
        <v>24</v>
      </c>
      <c r="B17" s="62" t="s">
        <v>88</v>
      </c>
      <c r="C17" s="27"/>
      <c r="D17" s="28"/>
      <c r="E17" s="25"/>
      <c r="F17" s="68">
        <v>0</v>
      </c>
      <c r="G17" s="69"/>
      <c r="H17" s="69">
        <f>+'5A bev műk'!J35</f>
        <v>25000</v>
      </c>
      <c r="I17" s="24">
        <f t="shared" si="0"/>
        <v>25000</v>
      </c>
      <c r="J17" s="68">
        <v>0</v>
      </c>
      <c r="K17" s="69"/>
      <c r="L17" s="69">
        <f>+'5A bev műk'!I35</f>
        <v>25000</v>
      </c>
      <c r="M17" s="24">
        <f t="shared" si="1"/>
        <v>25000</v>
      </c>
      <c r="N17" s="68">
        <v>0</v>
      </c>
      <c r="O17" s="69"/>
      <c r="P17" s="182">
        <f>+'5A bev műk'!M35</f>
        <v>12698</v>
      </c>
      <c r="Q17" s="24">
        <f t="shared" si="2"/>
        <v>12698</v>
      </c>
      <c r="R17" s="253">
        <f t="shared" si="3"/>
        <v>50.792</v>
      </c>
    </row>
    <row r="18" spans="1:18" ht="9" customHeight="1">
      <c r="A18" s="252">
        <v>9</v>
      </c>
      <c r="B18" s="62" t="s">
        <v>26</v>
      </c>
      <c r="C18" s="27"/>
      <c r="D18" s="28"/>
      <c r="E18" s="25"/>
      <c r="F18" s="68">
        <v>0</v>
      </c>
      <c r="G18" s="69">
        <f>+'5A bev műk'!H36</f>
        <v>1151</v>
      </c>
      <c r="H18" s="69">
        <f>+'5A bev műk'!I36</f>
        <v>10</v>
      </c>
      <c r="I18" s="24">
        <f t="shared" si="0"/>
        <v>1161</v>
      </c>
      <c r="J18" s="68">
        <v>0</v>
      </c>
      <c r="K18" s="69">
        <f>+'5A bev műk'!H36</f>
        <v>1151</v>
      </c>
      <c r="L18" s="69">
        <f>+'5A bev műk'!I36</f>
        <v>10</v>
      </c>
      <c r="M18" s="24">
        <f t="shared" si="1"/>
        <v>1161</v>
      </c>
      <c r="N18" s="68">
        <v>0</v>
      </c>
      <c r="O18" s="69">
        <f>+'5A bev műk'!T36</f>
        <v>0</v>
      </c>
      <c r="P18" s="182">
        <f>+'5A bev műk'!M36</f>
        <v>1354</v>
      </c>
      <c r="Q18" s="24">
        <f t="shared" si="2"/>
        <v>1354</v>
      </c>
      <c r="R18" s="253">
        <f t="shared" si="3"/>
        <v>116.62360034453057</v>
      </c>
    </row>
    <row r="19" spans="1:18" s="18" customFormat="1" ht="9" customHeight="1">
      <c r="A19" s="254">
        <v>10</v>
      </c>
      <c r="B19" s="65" t="s">
        <v>27</v>
      </c>
      <c r="C19" s="25"/>
      <c r="D19" s="26"/>
      <c r="E19" s="25"/>
      <c r="F19" s="66">
        <f>SUM(F15:F18)</f>
        <v>0</v>
      </c>
      <c r="G19" s="67">
        <f>SUM(G15:G18)</f>
        <v>1151</v>
      </c>
      <c r="H19" s="67">
        <f>SUM(H15:H18)</f>
        <v>179325.457</v>
      </c>
      <c r="I19" s="24">
        <f t="shared" si="0"/>
        <v>180476.457</v>
      </c>
      <c r="J19" s="66">
        <f>SUM(J15:J18)</f>
        <v>0</v>
      </c>
      <c r="K19" s="67">
        <f>SUM(K15:K18)</f>
        <v>1151</v>
      </c>
      <c r="L19" s="67">
        <f>SUM(L15:L18)</f>
        <v>179325.457</v>
      </c>
      <c r="M19" s="24">
        <f t="shared" si="1"/>
        <v>180476.457</v>
      </c>
      <c r="N19" s="66">
        <f>SUM(N15:N18)</f>
        <v>0</v>
      </c>
      <c r="O19" s="67">
        <f>SUM(O15:O18)</f>
        <v>0</v>
      </c>
      <c r="P19" s="181">
        <f>SUM(P15:P18)</f>
        <v>73847</v>
      </c>
      <c r="Q19" s="24">
        <f t="shared" si="2"/>
        <v>73847</v>
      </c>
      <c r="R19" s="253">
        <f t="shared" si="3"/>
        <v>40.91780237020056</v>
      </c>
    </row>
    <row r="20" spans="1:18" ht="9" customHeight="1">
      <c r="A20" s="255">
        <v>11</v>
      </c>
      <c r="B20" s="70" t="s">
        <v>28</v>
      </c>
      <c r="C20" s="21"/>
      <c r="D20" s="22"/>
      <c r="E20" s="25"/>
      <c r="F20" s="63">
        <v>0</v>
      </c>
      <c r="G20" s="64"/>
      <c r="H20" s="64"/>
      <c r="I20" s="24">
        <f t="shared" si="0"/>
        <v>0</v>
      </c>
      <c r="J20" s="63">
        <v>0</v>
      </c>
      <c r="K20" s="64"/>
      <c r="L20" s="64"/>
      <c r="M20" s="24">
        <f t="shared" si="1"/>
        <v>0</v>
      </c>
      <c r="N20" s="63">
        <v>0</v>
      </c>
      <c r="O20" s="64"/>
      <c r="P20" s="180"/>
      <c r="Q20" s="24">
        <f t="shared" si="2"/>
        <v>0</v>
      </c>
      <c r="R20" s="253">
        <v>0</v>
      </c>
    </row>
    <row r="21" spans="1:18" ht="9" customHeight="1">
      <c r="A21" s="255">
        <v>12</v>
      </c>
      <c r="B21" s="70" t="s">
        <v>29</v>
      </c>
      <c r="C21" s="21"/>
      <c r="D21" s="22"/>
      <c r="E21" s="25"/>
      <c r="F21" s="63">
        <v>0</v>
      </c>
      <c r="G21" s="64"/>
      <c r="H21" s="64"/>
      <c r="I21" s="24">
        <f t="shared" si="0"/>
        <v>0</v>
      </c>
      <c r="J21" s="63">
        <v>0</v>
      </c>
      <c r="K21" s="64"/>
      <c r="L21" s="64"/>
      <c r="M21" s="24">
        <f t="shared" si="1"/>
        <v>0</v>
      </c>
      <c r="N21" s="63">
        <v>0</v>
      </c>
      <c r="O21" s="64"/>
      <c r="P21" s="180"/>
      <c r="Q21" s="24">
        <f t="shared" si="2"/>
        <v>0</v>
      </c>
      <c r="R21" s="253">
        <v>0</v>
      </c>
    </row>
    <row r="22" spans="1:18" ht="9" customHeight="1">
      <c r="A22" s="254">
        <v>13</v>
      </c>
      <c r="B22" s="65" t="s">
        <v>30</v>
      </c>
      <c r="C22" s="25"/>
      <c r="D22" s="26"/>
      <c r="E22" s="25"/>
      <c r="F22" s="66">
        <f>SUM(F20:F21)</f>
        <v>0</v>
      </c>
      <c r="G22" s="67">
        <f>SUM(G20:G21)</f>
        <v>0</v>
      </c>
      <c r="H22" s="67">
        <f>SUM(H20:H21)</f>
        <v>0</v>
      </c>
      <c r="I22" s="24">
        <f t="shared" si="0"/>
        <v>0</v>
      </c>
      <c r="J22" s="66">
        <f>SUM(J20:J21)</f>
        <v>0</v>
      </c>
      <c r="K22" s="67">
        <f>SUM(K20:K21)</f>
        <v>0</v>
      </c>
      <c r="L22" s="67">
        <f>SUM(L20:L21)</f>
        <v>0</v>
      </c>
      <c r="M22" s="24">
        <f t="shared" si="1"/>
        <v>0</v>
      </c>
      <c r="N22" s="66">
        <f>SUM(N20:N21)</f>
        <v>0</v>
      </c>
      <c r="O22" s="67">
        <f>SUM(O20:O21)</f>
        <v>0</v>
      </c>
      <c r="P22" s="181">
        <f>SUM(P20:P21)</f>
        <v>0</v>
      </c>
      <c r="Q22" s="24">
        <f t="shared" si="2"/>
        <v>0</v>
      </c>
      <c r="R22" s="253">
        <v>0</v>
      </c>
    </row>
    <row r="23" spans="1:18" ht="9" customHeight="1">
      <c r="A23" s="252">
        <v>14</v>
      </c>
      <c r="B23" s="62" t="s">
        <v>31</v>
      </c>
      <c r="C23" s="21"/>
      <c r="D23" s="22"/>
      <c r="E23" s="25"/>
      <c r="F23" s="63">
        <v>0</v>
      </c>
      <c r="G23" s="64"/>
      <c r="H23" s="64"/>
      <c r="I23" s="24">
        <f t="shared" si="0"/>
        <v>0</v>
      </c>
      <c r="J23" s="63">
        <v>0</v>
      </c>
      <c r="K23" s="64"/>
      <c r="L23" s="64"/>
      <c r="M23" s="24">
        <f t="shared" si="1"/>
        <v>0</v>
      </c>
      <c r="N23" s="63">
        <v>0</v>
      </c>
      <c r="O23" s="64"/>
      <c r="P23" s="180"/>
      <c r="Q23" s="24">
        <f t="shared" si="2"/>
        <v>0</v>
      </c>
      <c r="R23" s="253">
        <v>0</v>
      </c>
    </row>
    <row r="24" spans="1:18" ht="9" customHeight="1">
      <c r="A24" s="252">
        <v>15</v>
      </c>
      <c r="B24" s="62" t="s">
        <v>32</v>
      </c>
      <c r="C24" s="21"/>
      <c r="D24" s="22"/>
      <c r="E24" s="25"/>
      <c r="F24" s="63">
        <v>0</v>
      </c>
      <c r="G24" s="64"/>
      <c r="H24" s="64">
        <v>0</v>
      </c>
      <c r="I24" s="24">
        <f t="shared" si="0"/>
        <v>0</v>
      </c>
      <c r="J24" s="63">
        <v>0</v>
      </c>
      <c r="K24" s="64"/>
      <c r="L24" s="64">
        <v>0</v>
      </c>
      <c r="M24" s="24">
        <f t="shared" si="1"/>
        <v>0</v>
      </c>
      <c r="N24" s="63">
        <v>0</v>
      </c>
      <c r="O24" s="64"/>
      <c r="P24" s="180">
        <v>0</v>
      </c>
      <c r="Q24" s="24">
        <f t="shared" si="2"/>
        <v>0</v>
      </c>
      <c r="R24" s="253">
        <v>0</v>
      </c>
    </row>
    <row r="25" spans="1:18" ht="9" customHeight="1">
      <c r="A25" s="252">
        <v>16</v>
      </c>
      <c r="B25" s="62" t="s">
        <v>33</v>
      </c>
      <c r="C25" s="21"/>
      <c r="D25" s="22"/>
      <c r="E25" s="25"/>
      <c r="F25" s="63">
        <v>0</v>
      </c>
      <c r="G25" s="64"/>
      <c r="H25" s="64">
        <v>0</v>
      </c>
      <c r="I25" s="24">
        <f t="shared" si="0"/>
        <v>0</v>
      </c>
      <c r="J25" s="63">
        <v>0</v>
      </c>
      <c r="K25" s="64"/>
      <c r="L25" s="64">
        <v>0</v>
      </c>
      <c r="M25" s="24">
        <f t="shared" si="1"/>
        <v>0</v>
      </c>
      <c r="N25" s="63">
        <v>0</v>
      </c>
      <c r="O25" s="64"/>
      <c r="P25" s="180">
        <v>0</v>
      </c>
      <c r="Q25" s="24">
        <f t="shared" si="2"/>
        <v>0</v>
      </c>
      <c r="R25" s="253">
        <v>0</v>
      </c>
    </row>
    <row r="26" spans="1:18" ht="9" customHeight="1">
      <c r="A26" s="252">
        <v>17</v>
      </c>
      <c r="B26" s="62" t="s">
        <v>34</v>
      </c>
      <c r="C26" s="21"/>
      <c r="D26" s="22"/>
      <c r="E26" s="25"/>
      <c r="F26" s="63">
        <v>0</v>
      </c>
      <c r="G26" s="64"/>
      <c r="H26" s="64">
        <v>0</v>
      </c>
      <c r="I26" s="24">
        <f t="shared" si="0"/>
        <v>0</v>
      </c>
      <c r="J26" s="63">
        <v>0</v>
      </c>
      <c r="K26" s="64"/>
      <c r="L26" s="64">
        <v>0</v>
      </c>
      <c r="M26" s="24">
        <f t="shared" si="1"/>
        <v>0</v>
      </c>
      <c r="N26" s="63">
        <v>0</v>
      </c>
      <c r="O26" s="64"/>
      <c r="P26" s="180">
        <v>0</v>
      </c>
      <c r="Q26" s="24">
        <f t="shared" si="2"/>
        <v>0</v>
      </c>
      <c r="R26" s="253">
        <v>0</v>
      </c>
    </row>
    <row r="27" spans="1:18" s="18" customFormat="1" ht="9" customHeight="1">
      <c r="A27" s="256">
        <v>18</v>
      </c>
      <c r="B27" s="65" t="s">
        <v>35</v>
      </c>
      <c r="C27" s="25"/>
      <c r="D27" s="26"/>
      <c r="E27" s="25"/>
      <c r="F27" s="66">
        <f>SUM(F20:F26)</f>
        <v>0</v>
      </c>
      <c r="G27" s="67">
        <f>SUM(G23:G26)</f>
        <v>0</v>
      </c>
      <c r="H27" s="67">
        <f>SUM(H23:H26)</f>
        <v>0</v>
      </c>
      <c r="I27" s="24">
        <f t="shared" si="0"/>
        <v>0</v>
      </c>
      <c r="J27" s="66">
        <f>SUM(J20:J26)</f>
        <v>0</v>
      </c>
      <c r="K27" s="67">
        <f>SUM(K23:K26)</f>
        <v>0</v>
      </c>
      <c r="L27" s="67">
        <f>SUM(L23:L26)</f>
        <v>0</v>
      </c>
      <c r="M27" s="24">
        <f t="shared" si="1"/>
        <v>0</v>
      </c>
      <c r="N27" s="66">
        <f>SUM(N20:N26)</f>
        <v>0</v>
      </c>
      <c r="O27" s="67">
        <f>SUM(O23:O26)</f>
        <v>0</v>
      </c>
      <c r="P27" s="181">
        <f>SUM(P23:P26)</f>
        <v>0</v>
      </c>
      <c r="Q27" s="24">
        <f t="shared" si="2"/>
        <v>0</v>
      </c>
      <c r="R27" s="253">
        <v>0</v>
      </c>
    </row>
    <row r="28" spans="1:18" ht="9" customHeight="1">
      <c r="A28" s="252">
        <v>19</v>
      </c>
      <c r="B28" s="62" t="s">
        <v>36</v>
      </c>
      <c r="C28" s="27"/>
      <c r="D28" s="28"/>
      <c r="E28" s="25"/>
      <c r="F28" s="68">
        <v>0</v>
      </c>
      <c r="G28" s="69"/>
      <c r="H28" s="69">
        <f>+'5A bev műk'!J45</f>
        <v>14614</v>
      </c>
      <c r="I28" s="24">
        <f t="shared" si="0"/>
        <v>14614</v>
      </c>
      <c r="J28" s="68">
        <v>0</v>
      </c>
      <c r="K28" s="69"/>
      <c r="L28" s="69">
        <f>+'5A bev műk'!I45</f>
        <v>14614</v>
      </c>
      <c r="M28" s="24">
        <f t="shared" si="1"/>
        <v>14614</v>
      </c>
      <c r="N28" s="68">
        <v>0</v>
      </c>
      <c r="O28" s="69"/>
      <c r="P28" s="182">
        <f>+'5A bev műk'!M45</f>
        <v>7644</v>
      </c>
      <c r="Q28" s="24">
        <f t="shared" si="2"/>
        <v>7644</v>
      </c>
      <c r="R28" s="253">
        <f>+Q28*100/M28</f>
        <v>52.30600793759409</v>
      </c>
    </row>
    <row r="29" spans="1:18" ht="9" customHeight="1">
      <c r="A29" s="252">
        <v>20</v>
      </c>
      <c r="B29" s="62" t="s">
        <v>37</v>
      </c>
      <c r="C29" s="27"/>
      <c r="D29" s="28"/>
      <c r="E29" s="25"/>
      <c r="F29" s="68">
        <v>0</v>
      </c>
      <c r="G29" s="69"/>
      <c r="H29" s="69">
        <f>+'5A bev műk'!J46</f>
        <v>82974</v>
      </c>
      <c r="I29" s="24">
        <f t="shared" si="0"/>
        <v>82974</v>
      </c>
      <c r="J29" s="68">
        <v>0</v>
      </c>
      <c r="K29" s="69"/>
      <c r="L29" s="69">
        <f>+'5A bev műk'!I46</f>
        <v>82974</v>
      </c>
      <c r="M29" s="24">
        <f t="shared" si="1"/>
        <v>82974</v>
      </c>
      <c r="N29" s="68">
        <v>0</v>
      </c>
      <c r="O29" s="69"/>
      <c r="P29" s="182">
        <f>+'5A bev műk'!M46</f>
        <v>43395</v>
      </c>
      <c r="Q29" s="24">
        <f t="shared" si="2"/>
        <v>43395</v>
      </c>
      <c r="R29" s="253">
        <f>+Q29*100/M29</f>
        <v>52.29951551088293</v>
      </c>
    </row>
    <row r="30" spans="1:18" ht="9" customHeight="1">
      <c r="A30" s="252">
        <v>21</v>
      </c>
      <c r="B30" s="62" t="s">
        <v>38</v>
      </c>
      <c r="C30" s="27"/>
      <c r="D30" s="28"/>
      <c r="E30" s="25"/>
      <c r="F30" s="68">
        <v>0</v>
      </c>
      <c r="G30" s="69"/>
      <c r="H30" s="69"/>
      <c r="I30" s="24">
        <f t="shared" si="0"/>
        <v>0</v>
      </c>
      <c r="J30" s="68">
        <v>0</v>
      </c>
      <c r="K30" s="69"/>
      <c r="L30" s="69">
        <f>'5A bev műk'!I47</f>
        <v>328</v>
      </c>
      <c r="M30" s="24">
        <f t="shared" si="1"/>
        <v>328</v>
      </c>
      <c r="N30" s="68">
        <v>0</v>
      </c>
      <c r="O30" s="69"/>
      <c r="P30" s="182">
        <f>+'5A bev műk'!M47</f>
        <v>328</v>
      </c>
      <c r="Q30" s="24">
        <f t="shared" si="2"/>
        <v>328</v>
      </c>
      <c r="R30" s="253">
        <f>+Q30*100/M30</f>
        <v>100</v>
      </c>
    </row>
    <row r="31" spans="1:18" ht="9" customHeight="1">
      <c r="A31" s="252">
        <v>22</v>
      </c>
      <c r="B31" s="62" t="s">
        <v>39</v>
      </c>
      <c r="C31" s="27"/>
      <c r="D31" s="28"/>
      <c r="E31" s="25"/>
      <c r="F31" s="68">
        <v>0</v>
      </c>
      <c r="G31" s="69"/>
      <c r="H31" s="69">
        <v>0</v>
      </c>
      <c r="I31" s="24">
        <f t="shared" si="0"/>
        <v>0</v>
      </c>
      <c r="J31" s="68">
        <v>0</v>
      </c>
      <c r="K31" s="69"/>
      <c r="L31" s="69">
        <v>0</v>
      </c>
      <c r="M31" s="24">
        <f t="shared" si="1"/>
        <v>0</v>
      </c>
      <c r="N31" s="68">
        <v>0</v>
      </c>
      <c r="O31" s="69"/>
      <c r="P31" s="182">
        <v>0</v>
      </c>
      <c r="Q31" s="24">
        <f t="shared" si="2"/>
        <v>0</v>
      </c>
      <c r="R31" s="253">
        <v>0</v>
      </c>
    </row>
    <row r="32" spans="1:18" ht="9" customHeight="1">
      <c r="A32" s="252">
        <v>23</v>
      </c>
      <c r="B32" s="62" t="s">
        <v>40</v>
      </c>
      <c r="C32" s="27"/>
      <c r="D32" s="28"/>
      <c r="E32" s="25"/>
      <c r="F32" s="68">
        <v>0</v>
      </c>
      <c r="G32" s="69"/>
      <c r="H32" s="69">
        <f>+'5A bev műk'!E48</f>
        <v>7174</v>
      </c>
      <c r="I32" s="24">
        <f t="shared" si="0"/>
        <v>7174</v>
      </c>
      <c r="J32" s="68">
        <v>0</v>
      </c>
      <c r="K32" s="69"/>
      <c r="L32" s="69">
        <f>+'5A bev műk'!I48</f>
        <v>7034</v>
      </c>
      <c r="M32" s="24">
        <f t="shared" si="1"/>
        <v>7034</v>
      </c>
      <c r="N32" s="68">
        <v>0</v>
      </c>
      <c r="O32" s="69"/>
      <c r="P32" s="182">
        <f>+'5A bev műk'!M48</f>
        <v>3189</v>
      </c>
      <c r="Q32" s="24">
        <f t="shared" si="2"/>
        <v>3189</v>
      </c>
      <c r="R32" s="253">
        <f>+Q32*100/M32</f>
        <v>45.33693488768837</v>
      </c>
    </row>
    <row r="33" spans="1:18" ht="9" customHeight="1">
      <c r="A33" s="252">
        <v>24</v>
      </c>
      <c r="B33" s="62" t="s">
        <v>41</v>
      </c>
      <c r="C33" s="27"/>
      <c r="D33" s="28"/>
      <c r="E33" s="25"/>
      <c r="F33" s="68">
        <v>0</v>
      </c>
      <c r="G33" s="69"/>
      <c r="H33" s="69"/>
      <c r="I33" s="24">
        <f t="shared" si="0"/>
        <v>0</v>
      </c>
      <c r="J33" s="68">
        <v>0</v>
      </c>
      <c r="K33" s="69"/>
      <c r="L33" s="69">
        <f>'5A bev műk'!I50</f>
        <v>1035</v>
      </c>
      <c r="M33" s="24">
        <f t="shared" si="1"/>
        <v>1035</v>
      </c>
      <c r="N33" s="68">
        <v>0</v>
      </c>
      <c r="O33" s="69"/>
      <c r="P33" s="182">
        <f>+'5A bev műk'!M50</f>
        <v>1035</v>
      </c>
      <c r="Q33" s="24">
        <f t="shared" si="2"/>
        <v>1035</v>
      </c>
      <c r="R33" s="253">
        <f>+Q33*100/M33</f>
        <v>100</v>
      </c>
    </row>
    <row r="34" spans="1:18" ht="9" customHeight="1">
      <c r="A34" s="252">
        <v>25</v>
      </c>
      <c r="B34" s="62" t="s">
        <v>42</v>
      </c>
      <c r="C34" s="27"/>
      <c r="D34" s="28"/>
      <c r="E34" s="25"/>
      <c r="F34" s="68">
        <v>0</v>
      </c>
      <c r="G34" s="69"/>
      <c r="H34" s="69"/>
      <c r="I34" s="24">
        <f t="shared" si="0"/>
        <v>0</v>
      </c>
      <c r="J34" s="68">
        <v>0</v>
      </c>
      <c r="K34" s="69"/>
      <c r="L34" s="69"/>
      <c r="M34" s="24">
        <f t="shared" si="1"/>
        <v>0</v>
      </c>
      <c r="N34" s="68">
        <v>0</v>
      </c>
      <c r="O34" s="69"/>
      <c r="P34" s="182"/>
      <c r="Q34" s="24">
        <f t="shared" si="2"/>
        <v>0</v>
      </c>
      <c r="R34" s="253">
        <v>0</v>
      </c>
    </row>
    <row r="35" spans="1:18" ht="9" customHeight="1">
      <c r="A35" s="252">
        <v>26</v>
      </c>
      <c r="B35" s="62" t="s">
        <v>43</v>
      </c>
      <c r="C35" s="21"/>
      <c r="D35" s="22"/>
      <c r="E35" s="25"/>
      <c r="F35" s="63">
        <v>0</v>
      </c>
      <c r="G35" s="64"/>
      <c r="H35" s="64">
        <v>0</v>
      </c>
      <c r="I35" s="24">
        <f t="shared" si="0"/>
        <v>0</v>
      </c>
      <c r="J35" s="63">
        <v>0</v>
      </c>
      <c r="K35" s="64"/>
      <c r="L35" s="64">
        <v>0</v>
      </c>
      <c r="M35" s="24">
        <f t="shared" si="1"/>
        <v>0</v>
      </c>
      <c r="N35" s="63">
        <v>0</v>
      </c>
      <c r="O35" s="64"/>
      <c r="P35" s="180">
        <v>0</v>
      </c>
      <c r="Q35" s="24">
        <f t="shared" si="2"/>
        <v>0</v>
      </c>
      <c r="R35" s="253">
        <v>0</v>
      </c>
    </row>
    <row r="36" spans="1:18" ht="9" customHeight="1">
      <c r="A36" s="252">
        <v>27</v>
      </c>
      <c r="B36" s="62" t="s">
        <v>89</v>
      </c>
      <c r="C36" s="21"/>
      <c r="D36" s="22"/>
      <c r="E36" s="25"/>
      <c r="F36" s="63">
        <v>0</v>
      </c>
      <c r="G36" s="64"/>
      <c r="H36" s="64">
        <v>0</v>
      </c>
      <c r="I36" s="24">
        <f t="shared" si="0"/>
        <v>0</v>
      </c>
      <c r="J36" s="63">
        <v>0</v>
      </c>
      <c r="K36" s="64"/>
      <c r="L36" s="64">
        <f>'5A bev műk'!I51</f>
        <v>3828</v>
      </c>
      <c r="M36" s="24">
        <f t="shared" si="1"/>
        <v>3828</v>
      </c>
      <c r="N36" s="63">
        <v>0</v>
      </c>
      <c r="O36" s="64"/>
      <c r="P36" s="180">
        <f>+'5A bev műk'!M51</f>
        <v>3828</v>
      </c>
      <c r="Q36" s="24">
        <f t="shared" si="2"/>
        <v>3828</v>
      </c>
      <c r="R36" s="253">
        <f>+Q36*100/M36</f>
        <v>100</v>
      </c>
    </row>
    <row r="37" spans="1:18" ht="9" customHeight="1">
      <c r="A37" s="252">
        <v>28</v>
      </c>
      <c r="B37" s="62" t="s">
        <v>45</v>
      </c>
      <c r="C37" s="21"/>
      <c r="D37" s="22"/>
      <c r="E37" s="25"/>
      <c r="F37" s="63">
        <v>0</v>
      </c>
      <c r="G37" s="64"/>
      <c r="H37" s="64">
        <v>0</v>
      </c>
      <c r="I37" s="24">
        <f t="shared" si="0"/>
        <v>0</v>
      </c>
      <c r="J37" s="63">
        <v>0</v>
      </c>
      <c r="K37" s="64"/>
      <c r="L37" s="64">
        <v>0</v>
      </c>
      <c r="M37" s="24">
        <f t="shared" si="1"/>
        <v>0</v>
      </c>
      <c r="N37" s="63">
        <v>0</v>
      </c>
      <c r="O37" s="64"/>
      <c r="P37" s="180">
        <v>0</v>
      </c>
      <c r="Q37" s="24">
        <f t="shared" si="2"/>
        <v>0</v>
      </c>
      <c r="R37" s="253">
        <v>0</v>
      </c>
    </row>
    <row r="38" spans="1:18" s="15" customFormat="1" ht="9" customHeight="1">
      <c r="A38" s="256">
        <v>29</v>
      </c>
      <c r="B38" s="72" t="s">
        <v>46</v>
      </c>
      <c r="C38" s="25"/>
      <c r="D38" s="26"/>
      <c r="E38" s="25"/>
      <c r="F38" s="66">
        <f>SUM(F28:F37)</f>
        <v>0</v>
      </c>
      <c r="G38" s="67">
        <f>SUM(G28:G37)</f>
        <v>0</v>
      </c>
      <c r="H38" s="67">
        <f>SUM(H28:H37)</f>
        <v>104762</v>
      </c>
      <c r="I38" s="24">
        <f t="shared" si="0"/>
        <v>104762</v>
      </c>
      <c r="J38" s="66">
        <f>SUM(J28:J37)</f>
        <v>0</v>
      </c>
      <c r="K38" s="67">
        <f>SUM(K28:K37)</f>
        <v>0</v>
      </c>
      <c r="L38" s="67">
        <f>SUM(L28:L37)</f>
        <v>109813</v>
      </c>
      <c r="M38" s="24">
        <f t="shared" si="1"/>
        <v>109813</v>
      </c>
      <c r="N38" s="66">
        <f>SUM(N28:N37)</f>
        <v>0</v>
      </c>
      <c r="O38" s="67">
        <f>SUM(O28:O37)</f>
        <v>0</v>
      </c>
      <c r="P38" s="181">
        <f>SUM(P28:P37)</f>
        <v>59419</v>
      </c>
      <c r="Q38" s="24">
        <f t="shared" si="2"/>
        <v>59419</v>
      </c>
      <c r="R38" s="253">
        <f>+Q38*100/M38</f>
        <v>54.10925846666606</v>
      </c>
    </row>
    <row r="39" spans="1:18" ht="12" customHeight="1">
      <c r="A39" s="252">
        <v>30</v>
      </c>
      <c r="B39" s="62" t="s">
        <v>47</v>
      </c>
      <c r="C39" s="27"/>
      <c r="D39" s="28"/>
      <c r="E39" s="25"/>
      <c r="F39" s="68">
        <v>0</v>
      </c>
      <c r="G39" s="69"/>
      <c r="H39" s="69">
        <f>+'5A bev műk'!J55+'5A bev műk'!J56</f>
        <v>5472</v>
      </c>
      <c r="I39" s="24">
        <f t="shared" si="0"/>
        <v>5472</v>
      </c>
      <c r="J39" s="68">
        <v>0</v>
      </c>
      <c r="K39" s="69"/>
      <c r="L39" s="69">
        <f>+'5A bev műk'!I55+'5A bev műk'!I56</f>
        <v>5472</v>
      </c>
      <c r="M39" s="24">
        <f t="shared" si="1"/>
        <v>5472</v>
      </c>
      <c r="N39" s="68">
        <v>0</v>
      </c>
      <c r="O39" s="69"/>
      <c r="P39" s="182">
        <f>+'5A bev műk'!M55+'5A bev műk'!M56</f>
        <v>2930</v>
      </c>
      <c r="Q39" s="24">
        <f t="shared" si="2"/>
        <v>2930</v>
      </c>
      <c r="R39" s="253">
        <f>+Q39*100/M39</f>
        <v>53.5453216374269</v>
      </c>
    </row>
    <row r="40" spans="1:18" ht="9" customHeight="1">
      <c r="A40" s="252">
        <v>31</v>
      </c>
      <c r="B40" s="62" t="s">
        <v>48</v>
      </c>
      <c r="C40" s="27"/>
      <c r="D40" s="28"/>
      <c r="E40" s="25"/>
      <c r="F40" s="68">
        <v>0</v>
      </c>
      <c r="G40" s="69"/>
      <c r="H40" s="69"/>
      <c r="I40" s="24">
        <f t="shared" si="0"/>
        <v>0</v>
      </c>
      <c r="J40" s="68">
        <v>0</v>
      </c>
      <c r="K40" s="69"/>
      <c r="L40" s="69">
        <f>209</f>
        <v>209</v>
      </c>
      <c r="M40" s="24">
        <f t="shared" si="1"/>
        <v>209</v>
      </c>
      <c r="N40" s="68">
        <v>0</v>
      </c>
      <c r="O40" s="69"/>
      <c r="P40" s="182">
        <f>+'5A bev műk'!M59</f>
        <v>514</v>
      </c>
      <c r="Q40" s="24">
        <f t="shared" si="2"/>
        <v>514</v>
      </c>
      <c r="R40" s="253">
        <f>+Q40*100/M40</f>
        <v>245.93301435406698</v>
      </c>
    </row>
    <row r="41" spans="1:18" ht="9" customHeight="1">
      <c r="A41" s="252">
        <v>32</v>
      </c>
      <c r="B41" s="62" t="s">
        <v>49</v>
      </c>
      <c r="C41" s="27"/>
      <c r="D41" s="28"/>
      <c r="E41" s="25"/>
      <c r="F41" s="68">
        <v>0</v>
      </c>
      <c r="G41" s="69"/>
      <c r="H41" s="69">
        <v>0</v>
      </c>
      <c r="I41" s="24">
        <f t="shared" si="0"/>
        <v>0</v>
      </c>
      <c r="J41" s="68">
        <v>500</v>
      </c>
      <c r="K41" s="69"/>
      <c r="L41" s="69">
        <v>0</v>
      </c>
      <c r="M41" s="24">
        <f t="shared" si="1"/>
        <v>500</v>
      </c>
      <c r="N41" s="68">
        <v>500</v>
      </c>
      <c r="O41" s="69"/>
      <c r="P41" s="182">
        <v>0</v>
      </c>
      <c r="Q41" s="24">
        <f t="shared" si="2"/>
        <v>500</v>
      </c>
      <c r="R41" s="253">
        <f>+Q41*100/M41</f>
        <v>100</v>
      </c>
    </row>
    <row r="42" spans="1:18" ht="9.75" customHeight="1">
      <c r="A42" s="252">
        <v>33</v>
      </c>
      <c r="B42" s="62" t="s">
        <v>50</v>
      </c>
      <c r="C42" s="27"/>
      <c r="D42" s="28"/>
      <c r="E42" s="25"/>
      <c r="F42" s="68">
        <v>0</v>
      </c>
      <c r="G42" s="69"/>
      <c r="H42" s="69">
        <v>0</v>
      </c>
      <c r="I42" s="24">
        <f t="shared" si="0"/>
        <v>0</v>
      </c>
      <c r="J42" s="68"/>
      <c r="K42" s="69"/>
      <c r="L42" s="69">
        <v>0</v>
      </c>
      <c r="M42" s="24">
        <f t="shared" si="1"/>
        <v>0</v>
      </c>
      <c r="N42" s="68">
        <v>0</v>
      </c>
      <c r="O42" s="69"/>
      <c r="P42" s="182">
        <v>0</v>
      </c>
      <c r="Q42" s="24">
        <f t="shared" si="2"/>
        <v>0</v>
      </c>
      <c r="R42" s="253">
        <v>0</v>
      </c>
    </row>
    <row r="43" spans="1:18" ht="9" customHeight="1">
      <c r="A43" s="252">
        <v>34</v>
      </c>
      <c r="B43" s="62" t="s">
        <v>51</v>
      </c>
      <c r="C43" s="21"/>
      <c r="D43" s="22"/>
      <c r="E43" s="25"/>
      <c r="F43" s="63">
        <v>0</v>
      </c>
      <c r="G43" s="64"/>
      <c r="H43" s="64">
        <v>0</v>
      </c>
      <c r="I43" s="24">
        <f t="shared" si="0"/>
        <v>0</v>
      </c>
      <c r="J43" s="63">
        <v>0</v>
      </c>
      <c r="K43" s="64"/>
      <c r="L43" s="64">
        <v>0</v>
      </c>
      <c r="M43" s="24">
        <f t="shared" si="1"/>
        <v>0</v>
      </c>
      <c r="N43" s="63">
        <v>0</v>
      </c>
      <c r="O43" s="64"/>
      <c r="P43" s="180">
        <f>+'5A bev műk'!M61</f>
        <v>170</v>
      </c>
      <c r="Q43" s="24">
        <f t="shared" si="2"/>
        <v>170</v>
      </c>
      <c r="R43" s="253">
        <v>0</v>
      </c>
    </row>
    <row r="44" spans="1:18" ht="9.75" customHeight="1">
      <c r="A44" s="252">
        <v>35</v>
      </c>
      <c r="B44" s="62" t="s">
        <v>52</v>
      </c>
      <c r="C44" s="27"/>
      <c r="D44" s="28"/>
      <c r="E44" s="25"/>
      <c r="F44" s="68">
        <v>0</v>
      </c>
      <c r="G44" s="69"/>
      <c r="H44" s="69">
        <f>+'5A bev műk'!I62</f>
        <v>82</v>
      </c>
      <c r="I44" s="24">
        <f t="shared" si="0"/>
        <v>82</v>
      </c>
      <c r="J44" s="68">
        <v>0</v>
      </c>
      <c r="K44" s="69"/>
      <c r="L44" s="69">
        <f>+'5A bev műk'!I62</f>
        <v>82</v>
      </c>
      <c r="M44" s="24">
        <f t="shared" si="1"/>
        <v>82</v>
      </c>
      <c r="N44" s="68">
        <v>0</v>
      </c>
      <c r="O44" s="69"/>
      <c r="P44" s="182">
        <f>+'5A bev műk'!M62</f>
        <v>88</v>
      </c>
      <c r="Q44" s="24">
        <f t="shared" si="2"/>
        <v>88</v>
      </c>
      <c r="R44" s="253">
        <f>+Q44*100/M44</f>
        <v>107.3170731707317</v>
      </c>
    </row>
    <row r="45" spans="1:18" s="15" customFormat="1" ht="9.75" customHeight="1">
      <c r="A45" s="256">
        <v>36</v>
      </c>
      <c r="B45" s="72" t="s">
        <v>53</v>
      </c>
      <c r="C45" s="25"/>
      <c r="D45" s="26"/>
      <c r="E45" s="25"/>
      <c r="F45" s="66">
        <f>SUM(F39:F44)</f>
        <v>0</v>
      </c>
      <c r="G45" s="67">
        <f>SUM(G39:G44)</f>
        <v>0</v>
      </c>
      <c r="H45" s="67">
        <f>SUM(H39:H44)</f>
        <v>5554</v>
      </c>
      <c r="I45" s="24">
        <f t="shared" si="0"/>
        <v>5554</v>
      </c>
      <c r="J45" s="66">
        <f>SUM(J39:J44)</f>
        <v>500</v>
      </c>
      <c r="K45" s="67">
        <f>SUM(K39:K44)</f>
        <v>0</v>
      </c>
      <c r="L45" s="67">
        <f>SUM(L39:L44)</f>
        <v>5763</v>
      </c>
      <c r="M45" s="24">
        <f t="shared" si="1"/>
        <v>6263</v>
      </c>
      <c r="N45" s="66">
        <f>SUM(N39:N44)</f>
        <v>500</v>
      </c>
      <c r="O45" s="67">
        <f>SUM(O39:O44)</f>
        <v>0</v>
      </c>
      <c r="P45" s="67">
        <f>SUM(P39:P44)</f>
        <v>3702</v>
      </c>
      <c r="Q45" s="24">
        <f t="shared" si="2"/>
        <v>4202</v>
      </c>
      <c r="R45" s="253">
        <f>+Q45*100/M45</f>
        <v>67.09244770876576</v>
      </c>
    </row>
    <row r="46" spans="1:18" s="15" customFormat="1" ht="9.75" customHeight="1">
      <c r="A46" s="256" t="s">
        <v>159</v>
      </c>
      <c r="B46" s="72" t="s">
        <v>90</v>
      </c>
      <c r="C46" s="25"/>
      <c r="D46" s="26"/>
      <c r="E46" s="25"/>
      <c r="F46" s="66">
        <v>0</v>
      </c>
      <c r="G46" s="67">
        <v>0</v>
      </c>
      <c r="H46" s="67">
        <v>0</v>
      </c>
      <c r="I46" s="24">
        <v>0</v>
      </c>
      <c r="J46" s="66">
        <v>0</v>
      </c>
      <c r="K46" s="67">
        <v>0</v>
      </c>
      <c r="L46" s="67">
        <v>0</v>
      </c>
      <c r="M46" s="24">
        <v>0</v>
      </c>
      <c r="N46" s="66">
        <v>0</v>
      </c>
      <c r="O46" s="67">
        <v>0</v>
      </c>
      <c r="P46" s="67">
        <v>1955</v>
      </c>
      <c r="Q46" s="24">
        <f t="shared" si="2"/>
        <v>1955</v>
      </c>
      <c r="R46" s="253">
        <v>0</v>
      </c>
    </row>
    <row r="47" spans="1:18" ht="9.75" customHeight="1">
      <c r="A47" s="252">
        <v>37</v>
      </c>
      <c r="B47" s="62" t="s">
        <v>54</v>
      </c>
      <c r="C47" s="21"/>
      <c r="D47" s="22"/>
      <c r="E47" s="25"/>
      <c r="F47" s="63">
        <v>0</v>
      </c>
      <c r="G47" s="64"/>
      <c r="H47" s="64">
        <f>7323-7323</f>
        <v>0</v>
      </c>
      <c r="I47" s="24">
        <f aca="true" t="shared" si="4" ref="I47:I55">SUM(F47:H47)</f>
        <v>0</v>
      </c>
      <c r="J47" s="63">
        <v>0</v>
      </c>
      <c r="K47" s="64"/>
      <c r="L47" s="64">
        <f>7323-7323</f>
        <v>0</v>
      </c>
      <c r="M47" s="24">
        <f aca="true" t="shared" si="5" ref="M47:M55">SUM(J47:L47)</f>
        <v>0</v>
      </c>
      <c r="N47" s="63">
        <v>0</v>
      </c>
      <c r="O47" s="64"/>
      <c r="P47" s="64">
        <f>7323-7323</f>
        <v>0</v>
      </c>
      <c r="Q47" s="24">
        <f aca="true" t="shared" si="6" ref="Q47:Q55">SUM(N47:P47)</f>
        <v>0</v>
      </c>
      <c r="R47" s="253">
        <v>0</v>
      </c>
    </row>
    <row r="48" spans="1:18" ht="9.75" customHeight="1">
      <c r="A48" s="252">
        <v>38</v>
      </c>
      <c r="B48" s="62" t="s">
        <v>55</v>
      </c>
      <c r="C48" s="27"/>
      <c r="D48" s="28"/>
      <c r="E48" s="25"/>
      <c r="F48" s="68">
        <v>0</v>
      </c>
      <c r="G48" s="69"/>
      <c r="H48" s="69">
        <v>0</v>
      </c>
      <c r="I48" s="24">
        <f t="shared" si="4"/>
        <v>0</v>
      </c>
      <c r="J48" s="68">
        <v>0</v>
      </c>
      <c r="K48" s="69"/>
      <c r="L48" s="69">
        <v>0</v>
      </c>
      <c r="M48" s="24">
        <f t="shared" si="5"/>
        <v>0</v>
      </c>
      <c r="N48" s="68">
        <v>0</v>
      </c>
      <c r="O48" s="69"/>
      <c r="P48" s="69">
        <v>0</v>
      </c>
      <c r="Q48" s="24">
        <f t="shared" si="6"/>
        <v>0</v>
      </c>
      <c r="R48" s="253">
        <v>0</v>
      </c>
    </row>
    <row r="49" spans="1:18" ht="9.75" customHeight="1">
      <c r="A49" s="252">
        <v>41</v>
      </c>
      <c r="B49" s="62" t="s">
        <v>56</v>
      </c>
      <c r="C49" s="21"/>
      <c r="D49" s="22"/>
      <c r="E49" s="25"/>
      <c r="F49" s="63">
        <v>0</v>
      </c>
      <c r="G49" s="64"/>
      <c r="H49" s="64">
        <v>0</v>
      </c>
      <c r="I49" s="24">
        <f t="shared" si="4"/>
        <v>0</v>
      </c>
      <c r="J49" s="63">
        <v>0</v>
      </c>
      <c r="K49" s="64"/>
      <c r="L49" s="64">
        <v>0</v>
      </c>
      <c r="M49" s="24">
        <f t="shared" si="5"/>
        <v>0</v>
      </c>
      <c r="N49" s="63">
        <v>0</v>
      </c>
      <c r="O49" s="64"/>
      <c r="P49" s="64">
        <v>0</v>
      </c>
      <c r="Q49" s="24">
        <f t="shared" si="6"/>
        <v>0</v>
      </c>
      <c r="R49" s="253">
        <v>0</v>
      </c>
    </row>
    <row r="50" spans="1:18" s="15" customFormat="1" ht="9.75" customHeight="1">
      <c r="A50" s="256">
        <v>42</v>
      </c>
      <c r="B50" s="72" t="s">
        <v>57</v>
      </c>
      <c r="C50" s="25"/>
      <c r="D50" s="26"/>
      <c r="E50" s="25"/>
      <c r="F50" s="66">
        <f>SUM(F47:F49)</f>
        <v>0</v>
      </c>
      <c r="G50" s="67">
        <f>SUM(G47:G49)</f>
        <v>0</v>
      </c>
      <c r="H50" s="67">
        <f>SUM(H47:H49)</f>
        <v>0</v>
      </c>
      <c r="I50" s="24">
        <f t="shared" si="4"/>
        <v>0</v>
      </c>
      <c r="J50" s="66">
        <f>SUM(J47:J49)</f>
        <v>0</v>
      </c>
      <c r="K50" s="67">
        <f>SUM(K47:K49)</f>
        <v>0</v>
      </c>
      <c r="L50" s="67">
        <f>SUM(L47:L49)</f>
        <v>0</v>
      </c>
      <c r="M50" s="24">
        <f t="shared" si="5"/>
        <v>0</v>
      </c>
      <c r="N50" s="66">
        <f>SUM(N47:N49)</f>
        <v>0</v>
      </c>
      <c r="O50" s="67">
        <f>SUM(O47:O49)</f>
        <v>0</v>
      </c>
      <c r="P50" s="67">
        <f>SUM(P47:P49)</f>
        <v>0</v>
      </c>
      <c r="Q50" s="24">
        <f t="shared" si="6"/>
        <v>0</v>
      </c>
      <c r="R50" s="253">
        <v>0</v>
      </c>
    </row>
    <row r="51" spans="1:18" ht="9.75" customHeight="1">
      <c r="A51" s="252">
        <v>43</v>
      </c>
      <c r="B51" s="62" t="s">
        <v>58</v>
      </c>
      <c r="C51" s="21"/>
      <c r="D51" s="22"/>
      <c r="E51" s="25"/>
      <c r="F51" s="63">
        <v>0</v>
      </c>
      <c r="G51" s="64"/>
      <c r="H51" s="64">
        <v>0</v>
      </c>
      <c r="I51" s="24">
        <f t="shared" si="4"/>
        <v>0</v>
      </c>
      <c r="J51" s="63">
        <v>0</v>
      </c>
      <c r="K51" s="64"/>
      <c r="L51" s="64">
        <v>0</v>
      </c>
      <c r="M51" s="24">
        <f t="shared" si="5"/>
        <v>0</v>
      </c>
      <c r="N51" s="63">
        <v>0</v>
      </c>
      <c r="O51" s="64"/>
      <c r="P51" s="64">
        <v>0</v>
      </c>
      <c r="Q51" s="24">
        <f t="shared" si="6"/>
        <v>0</v>
      </c>
      <c r="R51" s="253">
        <v>0</v>
      </c>
    </row>
    <row r="52" spans="1:18" ht="9.75" customHeight="1">
      <c r="A52" s="252">
        <v>44</v>
      </c>
      <c r="B52" s="62" t="s">
        <v>59</v>
      </c>
      <c r="C52" s="21"/>
      <c r="D52" s="22"/>
      <c r="E52" s="25"/>
      <c r="F52" s="63">
        <v>0</v>
      </c>
      <c r="G52" s="64"/>
      <c r="H52" s="64">
        <f>+'5B bev felh'!C56</f>
        <v>0</v>
      </c>
      <c r="I52" s="24">
        <f t="shared" si="4"/>
        <v>0</v>
      </c>
      <c r="J52" s="63">
        <v>0</v>
      </c>
      <c r="K52" s="64"/>
      <c r="L52" s="64">
        <v>0</v>
      </c>
      <c r="M52" s="24">
        <f t="shared" si="5"/>
        <v>0</v>
      </c>
      <c r="N52" s="63">
        <v>0</v>
      </c>
      <c r="O52" s="64"/>
      <c r="P52" s="64">
        <v>0</v>
      </c>
      <c r="Q52" s="24">
        <f t="shared" si="6"/>
        <v>0</v>
      </c>
      <c r="R52" s="253">
        <v>0</v>
      </c>
    </row>
    <row r="53" spans="1:18" ht="9.75" customHeight="1">
      <c r="A53" s="252">
        <v>45</v>
      </c>
      <c r="B53" s="62" t="s">
        <v>60</v>
      </c>
      <c r="C53" s="21"/>
      <c r="D53" s="21"/>
      <c r="E53" s="25"/>
      <c r="F53" s="63">
        <v>0</v>
      </c>
      <c r="G53" s="73"/>
      <c r="H53" s="73">
        <v>0</v>
      </c>
      <c r="I53" s="24">
        <f t="shared" si="4"/>
        <v>0</v>
      </c>
      <c r="J53" s="63">
        <v>0</v>
      </c>
      <c r="K53" s="73"/>
      <c r="L53" s="73">
        <v>0</v>
      </c>
      <c r="M53" s="24">
        <f t="shared" si="5"/>
        <v>0</v>
      </c>
      <c r="N53" s="63">
        <v>0</v>
      </c>
      <c r="O53" s="73"/>
      <c r="P53" s="73">
        <v>0</v>
      </c>
      <c r="Q53" s="24">
        <f t="shared" si="6"/>
        <v>0</v>
      </c>
      <c r="R53" s="253">
        <v>0</v>
      </c>
    </row>
    <row r="54" spans="1:18" ht="9.75" customHeight="1">
      <c r="A54" s="252">
        <v>46</v>
      </c>
      <c r="B54" s="62" t="s">
        <v>61</v>
      </c>
      <c r="C54" s="21"/>
      <c r="D54" s="21"/>
      <c r="E54" s="25"/>
      <c r="F54" s="63">
        <v>0</v>
      </c>
      <c r="G54" s="73"/>
      <c r="H54" s="73">
        <v>0</v>
      </c>
      <c r="I54" s="24">
        <f t="shared" si="4"/>
        <v>0</v>
      </c>
      <c r="J54" s="63">
        <v>0</v>
      </c>
      <c r="K54" s="73"/>
      <c r="L54" s="73">
        <v>0</v>
      </c>
      <c r="M54" s="24">
        <f t="shared" si="5"/>
        <v>0</v>
      </c>
      <c r="N54" s="63">
        <v>0</v>
      </c>
      <c r="O54" s="73"/>
      <c r="P54" s="73">
        <v>0</v>
      </c>
      <c r="Q54" s="24">
        <f t="shared" si="6"/>
        <v>0</v>
      </c>
      <c r="R54" s="253">
        <v>0</v>
      </c>
    </row>
    <row r="55" spans="1:18" s="15" customFormat="1" ht="9.75" customHeight="1">
      <c r="A55" s="256">
        <v>47</v>
      </c>
      <c r="B55" s="72" t="s">
        <v>62</v>
      </c>
      <c r="C55" s="25"/>
      <c r="D55" s="25"/>
      <c r="E55" s="25"/>
      <c r="F55" s="66">
        <f>SUM(F51:F54)</f>
        <v>0</v>
      </c>
      <c r="G55" s="74"/>
      <c r="H55" s="74">
        <f>SUM(H51:H54)</f>
        <v>0</v>
      </c>
      <c r="I55" s="24">
        <f t="shared" si="4"/>
        <v>0</v>
      </c>
      <c r="J55" s="66">
        <f>SUM(J51:J54)</f>
        <v>0</v>
      </c>
      <c r="K55" s="74"/>
      <c r="L55" s="74">
        <f>SUM(L51:L54)</f>
        <v>0</v>
      </c>
      <c r="M55" s="24">
        <f t="shared" si="5"/>
        <v>0</v>
      </c>
      <c r="N55" s="66">
        <f>SUM(N51:N54)</f>
        <v>0</v>
      </c>
      <c r="O55" s="74"/>
      <c r="P55" s="74">
        <f>SUM(P51:P54)</f>
        <v>0</v>
      </c>
      <c r="Q55" s="24">
        <f t="shared" si="6"/>
        <v>0</v>
      </c>
      <c r="R55" s="253">
        <v>0</v>
      </c>
    </row>
    <row r="56" spans="1:18" s="15" customFormat="1" ht="9.75" customHeight="1">
      <c r="A56" s="256">
        <v>48</v>
      </c>
      <c r="B56" s="93" t="s">
        <v>160</v>
      </c>
      <c r="C56" s="25"/>
      <c r="D56" s="25"/>
      <c r="E56" s="25"/>
      <c r="F56" s="66">
        <f>+F14+F19+F27+F38+F45+F50+F55</f>
        <v>21683.909999999996</v>
      </c>
      <c r="G56" s="74">
        <f>+G14+G19+G22+G27+G38+G45+G50+G55</f>
        <v>5462</v>
      </c>
      <c r="H56" s="74">
        <f>+H14+H19+H22+H27+H38+H45+H50+H55-1</f>
        <v>322543.63810236217</v>
      </c>
      <c r="I56" s="24">
        <f>+I14+I19+I22+I27+I38+I45+I50+I55-1</f>
        <v>349689.5481023622</v>
      </c>
      <c r="J56" s="66">
        <f>+J14+J19+J27+J38+J45+J50+J55</f>
        <v>22183.909999999996</v>
      </c>
      <c r="K56" s="74">
        <f>+K14+K19+K22+K27+K38+K45+K50+K55</f>
        <v>5462</v>
      </c>
      <c r="L56" s="74">
        <f>+L14+L19+L22+L27+L38+L45+L50+L55-1</f>
        <v>327803.63810236217</v>
      </c>
      <c r="M56" s="24">
        <f>+M14+M19+M22+M27+M38+M45+M50+M55-1</f>
        <v>355449.5481023622</v>
      </c>
      <c r="N56" s="66">
        <f>+N14+N19+N27+N38+N45+N50+N55</f>
        <v>15627</v>
      </c>
      <c r="O56" s="74">
        <f>+O14+O19+O22+O27+O38+O45+O50+O55</f>
        <v>263</v>
      </c>
      <c r="P56" s="74">
        <f>+P14+P19+P22+P27+P38+P45+P50+P55+P46</f>
        <v>150515</v>
      </c>
      <c r="Q56" s="24">
        <f>+Q14+Q19+Q22+Q27+Q38+Q45+Q50+Q55+Q46</f>
        <v>166405</v>
      </c>
      <c r="R56" s="253">
        <f>+Q56*100/M56</f>
        <v>46.81536406175955</v>
      </c>
    </row>
    <row r="57" spans="1:18" ht="9.75" customHeight="1">
      <c r="A57" s="252">
        <v>49</v>
      </c>
      <c r="B57" s="62" t="s">
        <v>64</v>
      </c>
      <c r="C57" s="21"/>
      <c r="D57" s="21"/>
      <c r="E57" s="25"/>
      <c r="F57" s="63"/>
      <c r="G57" s="73"/>
      <c r="H57" s="73">
        <f>+'5A bev műk'!E64</f>
        <v>76000</v>
      </c>
      <c r="I57" s="24">
        <f>SUM(F57:H57)</f>
        <v>76000</v>
      </c>
      <c r="J57" s="63"/>
      <c r="K57" s="73"/>
      <c r="L57" s="73">
        <f>+'5A bev műk'!I64</f>
        <v>75549</v>
      </c>
      <c r="M57" s="24">
        <f>SUM(J57:L57)</f>
        <v>75549</v>
      </c>
      <c r="N57" s="63"/>
      <c r="O57" s="73"/>
      <c r="P57" s="73">
        <f>+'5A bev műk'!M64</f>
        <v>66952</v>
      </c>
      <c r="Q57" s="24">
        <f>SUM(N57:P57)</f>
        <v>66952</v>
      </c>
      <c r="R57" s="253">
        <f>+Q57*100/M57</f>
        <v>88.62063031939536</v>
      </c>
    </row>
    <row r="58" spans="1:18" ht="9.75" customHeight="1">
      <c r="A58" s="252">
        <v>50</v>
      </c>
      <c r="B58" s="62" t="s">
        <v>65</v>
      </c>
      <c r="C58" s="27"/>
      <c r="D58" s="27"/>
      <c r="E58" s="25"/>
      <c r="F58" s="63">
        <f>+F77-F56</f>
        <v>170075.042</v>
      </c>
      <c r="G58" s="73">
        <f>+G77-5462</f>
        <v>98966.21334399999</v>
      </c>
      <c r="H58" s="73">
        <v>-269041</v>
      </c>
      <c r="I58" s="24">
        <f>SUM(F58:H58)</f>
        <v>0.25534399994648993</v>
      </c>
      <c r="J58" s="63">
        <f>+J77-J56</f>
        <v>175618.09</v>
      </c>
      <c r="K58" s="63">
        <f>+K77-K56</f>
        <v>99640</v>
      </c>
      <c r="L58" s="73">
        <v>-275258</v>
      </c>
      <c r="M58" s="24">
        <f>SUM(J58:L58)</f>
        <v>0.08999999996740371</v>
      </c>
      <c r="N58" s="63">
        <f>+N77-N56-N59</f>
        <v>87282</v>
      </c>
      <c r="O58" s="63">
        <f>+O77-O56-O59</f>
        <v>50793</v>
      </c>
      <c r="P58" s="63">
        <v>-138075</v>
      </c>
      <c r="Q58" s="24">
        <f>SUM(N58:P58)</f>
        <v>0</v>
      </c>
      <c r="R58" s="253">
        <v>0</v>
      </c>
    </row>
    <row r="59" spans="1:18" ht="9.75" customHeight="1" thickBot="1">
      <c r="A59" s="252">
        <v>51</v>
      </c>
      <c r="B59" s="75" t="s">
        <v>66</v>
      </c>
      <c r="C59" s="21"/>
      <c r="D59" s="21"/>
      <c r="E59" s="25"/>
      <c r="F59" s="76">
        <v>0</v>
      </c>
      <c r="G59" s="77"/>
      <c r="H59" s="77"/>
      <c r="I59" s="34">
        <f>SUM(F59:H59)</f>
        <v>0</v>
      </c>
      <c r="J59" s="76">
        <v>0</v>
      </c>
      <c r="K59" s="77"/>
      <c r="L59" s="77"/>
      <c r="M59" s="34">
        <f>SUM(J59:L59)</f>
        <v>0</v>
      </c>
      <c r="N59" s="76">
        <v>29</v>
      </c>
      <c r="O59" s="77"/>
      <c r="P59" s="77">
        <v>11242</v>
      </c>
      <c r="Q59" s="34">
        <f>SUM(N59:P59)</f>
        <v>11271</v>
      </c>
      <c r="R59" s="253">
        <v>0</v>
      </c>
    </row>
    <row r="60" spans="1:18" ht="12" hidden="1" thickBot="1">
      <c r="A60" s="257"/>
      <c r="B60" s="35" t="s">
        <v>67</v>
      </c>
      <c r="C60" s="79"/>
      <c r="D60" s="79"/>
      <c r="E60" s="23"/>
      <c r="F60" s="79">
        <v>0</v>
      </c>
      <c r="G60" s="79"/>
      <c r="H60" s="79">
        <v>0</v>
      </c>
      <c r="I60" s="23">
        <f>SUM(F60:H60)</f>
        <v>0</v>
      </c>
      <c r="J60" s="79">
        <v>0</v>
      </c>
      <c r="K60" s="79"/>
      <c r="L60" s="79">
        <v>0</v>
      </c>
      <c r="M60" s="23">
        <f>SUM(J60:L60)</f>
        <v>0</v>
      </c>
      <c r="N60" s="79">
        <v>0</v>
      </c>
      <c r="O60" s="79"/>
      <c r="P60" s="79">
        <v>0</v>
      </c>
      <c r="Q60" s="23">
        <f>SUM(N60:P60)</f>
        <v>0</v>
      </c>
      <c r="R60" s="258"/>
    </row>
    <row r="61" spans="1:18" s="18" customFormat="1" ht="24" customHeight="1" thickBot="1">
      <c r="A61" s="259">
        <v>52</v>
      </c>
      <c r="B61" s="260" t="s">
        <v>68</v>
      </c>
      <c r="C61" s="208"/>
      <c r="D61" s="208"/>
      <c r="E61" s="261"/>
      <c r="F61" s="262">
        <f aca="true" t="shared" si="7" ref="F61:M61">+F56+F57+F58+F59</f>
        <v>191758.952</v>
      </c>
      <c r="G61" s="263">
        <f t="shared" si="7"/>
        <v>104428.21334399999</v>
      </c>
      <c r="H61" s="263">
        <f t="shared" si="7"/>
        <v>129502.63810236217</v>
      </c>
      <c r="I61" s="263">
        <f t="shared" si="7"/>
        <v>425689.80344636214</v>
      </c>
      <c r="J61" s="208">
        <f t="shared" si="7"/>
        <v>197802</v>
      </c>
      <c r="K61" s="263">
        <f t="shared" si="7"/>
        <v>105102</v>
      </c>
      <c r="L61" s="263">
        <f t="shared" si="7"/>
        <v>128094.63810236217</v>
      </c>
      <c r="M61" s="264">
        <f t="shared" si="7"/>
        <v>430998.63810236217</v>
      </c>
      <c r="N61" s="263">
        <f>+N56+N57+N58+N59</f>
        <v>102938</v>
      </c>
      <c r="O61" s="263">
        <f>+O56+O57+O58+O59</f>
        <v>51056</v>
      </c>
      <c r="P61" s="263">
        <f>+P56+P57+P58+P59</f>
        <v>90634</v>
      </c>
      <c r="Q61" s="208">
        <f>+Q56+Q57+Q58+Q59</f>
        <v>244628</v>
      </c>
      <c r="R61" s="178">
        <f>+Q61*100/M61</f>
        <v>56.75841600731482</v>
      </c>
    </row>
    <row r="62" spans="1:18" s="15" customFormat="1" ht="20.25" customHeight="1">
      <c r="A62" s="256"/>
      <c r="B62" s="244" t="s">
        <v>69</v>
      </c>
      <c r="C62" s="25"/>
      <c r="D62" s="25"/>
      <c r="E62" s="25"/>
      <c r="F62" s="242"/>
      <c r="G62" s="239"/>
      <c r="H62" s="239"/>
      <c r="I62" s="179"/>
      <c r="J62" s="242"/>
      <c r="K62" s="239"/>
      <c r="L62" s="239"/>
      <c r="M62" s="179"/>
      <c r="N62" s="242"/>
      <c r="O62" s="239"/>
      <c r="P62" s="239"/>
      <c r="Q62" s="179"/>
      <c r="R62" s="269"/>
    </row>
    <row r="63" spans="1:18" s="15" customFormat="1" ht="10.5" customHeight="1">
      <c r="A63" s="256">
        <v>53</v>
      </c>
      <c r="B63" s="72" t="s">
        <v>70</v>
      </c>
      <c r="C63" s="25"/>
      <c r="D63" s="25"/>
      <c r="E63" s="25"/>
      <c r="F63" s="66">
        <f>SUM(F64:F68)</f>
        <v>191758.952</v>
      </c>
      <c r="G63" s="74">
        <f>SUM(G64:G68)</f>
        <v>104428.21334399999</v>
      </c>
      <c r="H63" s="74">
        <f>SUM(H64:H68)</f>
        <v>84502.95999999999</v>
      </c>
      <c r="I63" s="24">
        <f aca="true" t="shared" si="8" ref="I63:I75">SUM(F63:H63)</f>
        <v>380690.12534399994</v>
      </c>
      <c r="J63" s="66">
        <f>SUM(J64:J68)</f>
        <v>197302</v>
      </c>
      <c r="K63" s="74">
        <f>SUM(K64:K68)</f>
        <v>105102</v>
      </c>
      <c r="L63" s="74">
        <f>SUM(L64:L68)</f>
        <v>87262</v>
      </c>
      <c r="M63" s="24">
        <f aca="true" t="shared" si="9" ref="M63:M75">SUM(J63:L63)</f>
        <v>389666</v>
      </c>
      <c r="N63" s="66">
        <f>SUM(N64:N68)</f>
        <v>99240</v>
      </c>
      <c r="O63" s="74">
        <f>SUM(O64:O68)</f>
        <v>51056</v>
      </c>
      <c r="P63" s="74">
        <f>SUM(P64:P68)</f>
        <v>56894</v>
      </c>
      <c r="Q63" s="24">
        <f aca="true" t="shared" si="10" ref="Q63:Q75">SUM(N63:P63)</f>
        <v>207190</v>
      </c>
      <c r="R63" s="253">
        <f aca="true" t="shared" si="11" ref="R63:R68">+Q63*100/M63</f>
        <v>53.171177367283775</v>
      </c>
    </row>
    <row r="64" spans="1:18" ht="10.5" customHeight="1">
      <c r="A64" s="252"/>
      <c r="B64" s="62" t="s">
        <v>71</v>
      </c>
      <c r="C64" s="27"/>
      <c r="D64" s="27"/>
      <c r="E64" s="25"/>
      <c r="F64" s="68">
        <f>+'[1]4 kiad2011'!$D$75</f>
        <v>116800</v>
      </c>
      <c r="G64" s="80">
        <f>+'[1]4 kiad2011'!$D$92</f>
        <v>67938.98068991904</v>
      </c>
      <c r="H64" s="80">
        <f>+'[3]2012_kiadás terv'!$D$43</f>
        <v>12400</v>
      </c>
      <c r="I64" s="24">
        <f t="shared" si="8"/>
        <v>197138.98068991903</v>
      </c>
      <c r="J64" s="68">
        <v>119296</v>
      </c>
      <c r="K64" s="80">
        <v>68470</v>
      </c>
      <c r="L64" s="80">
        <v>12847</v>
      </c>
      <c r="M64" s="24">
        <f t="shared" si="9"/>
        <v>200613</v>
      </c>
      <c r="N64" s="68">
        <v>59512</v>
      </c>
      <c r="O64" s="80">
        <v>33203</v>
      </c>
      <c r="P64" s="80">
        <v>8050</v>
      </c>
      <c r="Q64" s="24">
        <f t="shared" si="10"/>
        <v>100765</v>
      </c>
      <c r="R64" s="253">
        <f t="shared" si="11"/>
        <v>50.228549495795384</v>
      </c>
    </row>
    <row r="65" spans="1:18" ht="10.5" customHeight="1">
      <c r="A65" s="252"/>
      <c r="B65" s="62" t="s">
        <v>72</v>
      </c>
      <c r="C65" s="27"/>
      <c r="D65" s="27"/>
      <c r="E65" s="25"/>
      <c r="F65" s="68">
        <f>+'[1]4 kiad2011'!$E$75</f>
        <v>30738.952</v>
      </c>
      <c r="G65" s="80">
        <f>+'[1]4 kiad2011'!$E$92</f>
        <v>17522.23265408095</v>
      </c>
      <c r="H65" s="80">
        <f>+'[3]2012_kiadás terv'!$E$43</f>
        <v>3810.7664516129034</v>
      </c>
      <c r="I65" s="24">
        <f t="shared" si="8"/>
        <v>52071.95110569385</v>
      </c>
      <c r="J65" s="68">
        <v>31414</v>
      </c>
      <c r="K65" s="80">
        <v>17665</v>
      </c>
      <c r="L65" s="80">
        <v>3931</v>
      </c>
      <c r="M65" s="24">
        <f t="shared" si="9"/>
        <v>53010</v>
      </c>
      <c r="N65" s="68">
        <v>15873</v>
      </c>
      <c r="O65" s="80">
        <v>8382</v>
      </c>
      <c r="P65" s="80">
        <v>2131</v>
      </c>
      <c r="Q65" s="24">
        <f t="shared" si="10"/>
        <v>26386</v>
      </c>
      <c r="R65" s="253">
        <f t="shared" si="11"/>
        <v>49.77551405395209</v>
      </c>
    </row>
    <row r="66" spans="1:18" ht="10.5" customHeight="1">
      <c r="A66" s="252"/>
      <c r="B66" s="62" t="s">
        <v>73</v>
      </c>
      <c r="C66" s="27"/>
      <c r="D66" s="27"/>
      <c r="E66" s="25"/>
      <c r="F66" s="81">
        <f>+'[1]4 kiad2011'!$F$75</f>
        <v>44220</v>
      </c>
      <c r="G66" s="80">
        <f>+'[1]4 kiad2011'!$F$92</f>
        <v>18967</v>
      </c>
      <c r="H66" s="80">
        <f>+'[3]2012_kiadás terv'!$F$43</f>
        <v>39258</v>
      </c>
      <c r="I66" s="24">
        <f t="shared" si="8"/>
        <v>102445</v>
      </c>
      <c r="J66" s="81">
        <v>46592</v>
      </c>
      <c r="K66" s="80">
        <f>+'[1]4 kiad2011'!$F$92</f>
        <v>18967</v>
      </c>
      <c r="L66" s="80">
        <v>39766</v>
      </c>
      <c r="M66" s="24">
        <f t="shared" si="9"/>
        <v>105325</v>
      </c>
      <c r="N66" s="81">
        <v>23855</v>
      </c>
      <c r="O66" s="80">
        <v>9471</v>
      </c>
      <c r="P66" s="80">
        <v>30051</v>
      </c>
      <c r="Q66" s="24">
        <f t="shared" si="10"/>
        <v>63377</v>
      </c>
      <c r="R66" s="253">
        <f t="shared" si="11"/>
        <v>60.172798480892475</v>
      </c>
    </row>
    <row r="67" spans="1:18" ht="10.5" customHeight="1">
      <c r="A67" s="252"/>
      <c r="B67" s="62" t="s">
        <v>74</v>
      </c>
      <c r="C67" s="27"/>
      <c r="D67" s="27"/>
      <c r="E67" s="25"/>
      <c r="F67" s="68">
        <v>0</v>
      </c>
      <c r="G67" s="80"/>
      <c r="H67" s="80">
        <f>+'[3]2012_kiadás terv'!$G$41+'[3]2012_kiadás terv'!$G$38</f>
        <v>19499</v>
      </c>
      <c r="I67" s="24">
        <f t="shared" si="8"/>
        <v>19499</v>
      </c>
      <c r="J67" s="68">
        <v>0</v>
      </c>
      <c r="K67" s="80"/>
      <c r="L67" s="80">
        <f>20288</f>
        <v>20288</v>
      </c>
      <c r="M67" s="24">
        <f t="shared" si="9"/>
        <v>20288</v>
      </c>
      <c r="N67" s="68">
        <v>0</v>
      </c>
      <c r="O67" s="80"/>
      <c r="P67" s="80">
        <v>10848</v>
      </c>
      <c r="Q67" s="24">
        <f t="shared" si="10"/>
        <v>10848</v>
      </c>
      <c r="R67" s="253">
        <f t="shared" si="11"/>
        <v>53.47003154574133</v>
      </c>
    </row>
    <row r="68" spans="1:18" ht="10.5" customHeight="1">
      <c r="A68" s="252"/>
      <c r="B68" s="62" t="s">
        <v>75</v>
      </c>
      <c r="C68" s="27"/>
      <c r="D68" s="27"/>
      <c r="E68" s="25"/>
      <c r="F68" s="68">
        <f>+'[4]4 kiad2011'!L73-4366</f>
        <v>0</v>
      </c>
      <c r="G68" s="80"/>
      <c r="H68" s="80">
        <f>+'[3]2012_kiadás terv'!$G$17+'[3]2012_kiadás terv'!$G$20</f>
        <v>9535.193548387097</v>
      </c>
      <c r="I68" s="24">
        <f t="shared" si="8"/>
        <v>9535.193548387097</v>
      </c>
      <c r="J68" s="80">
        <v>0</v>
      </c>
      <c r="K68" s="80"/>
      <c r="L68" s="80">
        <v>10430</v>
      </c>
      <c r="M68" s="24">
        <f t="shared" si="9"/>
        <v>10430</v>
      </c>
      <c r="N68" s="80">
        <v>0</v>
      </c>
      <c r="O68" s="80"/>
      <c r="P68" s="80">
        <v>5814</v>
      </c>
      <c r="Q68" s="24">
        <f t="shared" si="10"/>
        <v>5814</v>
      </c>
      <c r="R68" s="253">
        <f t="shared" si="11"/>
        <v>55.74304889741131</v>
      </c>
    </row>
    <row r="69" spans="1:18" s="15" customFormat="1" ht="10.5" customHeight="1">
      <c r="A69" s="256">
        <v>54</v>
      </c>
      <c r="B69" s="72" t="s">
        <v>76</v>
      </c>
      <c r="C69" s="25"/>
      <c r="D69" s="25"/>
      <c r="E69" s="25"/>
      <c r="F69" s="66">
        <v>0</v>
      </c>
      <c r="G69" s="74">
        <f>SUM(G70:G74)</f>
        <v>0</v>
      </c>
      <c r="H69" s="74">
        <f>SUM(H70:H72)</f>
        <v>0</v>
      </c>
      <c r="I69" s="24">
        <f t="shared" si="8"/>
        <v>0</v>
      </c>
      <c r="J69" s="66">
        <v>0</v>
      </c>
      <c r="K69" s="74">
        <f>SUM(K70:K74)</f>
        <v>0</v>
      </c>
      <c r="L69" s="74">
        <f>SUM(L70:L72)</f>
        <v>0</v>
      </c>
      <c r="M69" s="24">
        <f t="shared" si="9"/>
        <v>0</v>
      </c>
      <c r="N69" s="66">
        <v>0</v>
      </c>
      <c r="O69" s="74">
        <f>SUM(O70:O74)</f>
        <v>0</v>
      </c>
      <c r="P69" s="74">
        <f>SUM(P70:P72)</f>
        <v>0</v>
      </c>
      <c r="Q69" s="24">
        <f t="shared" si="10"/>
        <v>0</v>
      </c>
      <c r="R69" s="253">
        <v>0</v>
      </c>
    </row>
    <row r="70" spans="1:18" ht="11.25" customHeight="1">
      <c r="A70" s="252"/>
      <c r="B70" s="62" t="s">
        <v>77</v>
      </c>
      <c r="C70" s="21"/>
      <c r="D70" s="21"/>
      <c r="E70" s="25"/>
      <c r="F70" s="63">
        <v>0</v>
      </c>
      <c r="G70" s="73"/>
      <c r="H70" s="73"/>
      <c r="I70" s="24">
        <f t="shared" si="8"/>
        <v>0</v>
      </c>
      <c r="J70" s="63">
        <v>0</v>
      </c>
      <c r="K70" s="73"/>
      <c r="L70" s="73"/>
      <c r="M70" s="24">
        <f t="shared" si="9"/>
        <v>0</v>
      </c>
      <c r="N70" s="63">
        <v>0</v>
      </c>
      <c r="O70" s="73"/>
      <c r="P70" s="73"/>
      <c r="Q70" s="24">
        <f t="shared" si="10"/>
        <v>0</v>
      </c>
      <c r="R70" s="253">
        <v>0</v>
      </c>
    </row>
    <row r="71" spans="1:18" ht="11.25" customHeight="1">
      <c r="A71" s="252"/>
      <c r="B71" s="62" t="s">
        <v>78</v>
      </c>
      <c r="C71" s="21"/>
      <c r="D71" s="21"/>
      <c r="E71" s="25"/>
      <c r="F71" s="63">
        <v>0</v>
      </c>
      <c r="G71" s="82"/>
      <c r="H71" s="73"/>
      <c r="I71" s="24">
        <f t="shared" si="8"/>
        <v>0</v>
      </c>
      <c r="J71" s="63">
        <v>0</v>
      </c>
      <c r="K71" s="82"/>
      <c r="L71" s="73">
        <v>0</v>
      </c>
      <c r="M71" s="24">
        <f t="shared" si="9"/>
        <v>0</v>
      </c>
      <c r="N71" s="63">
        <v>0</v>
      </c>
      <c r="O71" s="82"/>
      <c r="P71" s="73"/>
      <c r="Q71" s="24">
        <f t="shared" si="10"/>
        <v>0</v>
      </c>
      <c r="R71" s="253">
        <v>0</v>
      </c>
    </row>
    <row r="72" spans="1:18" ht="11.25" customHeight="1">
      <c r="A72" s="252"/>
      <c r="B72" s="62" t="s">
        <v>79</v>
      </c>
      <c r="C72" s="21"/>
      <c r="D72" s="21"/>
      <c r="E72" s="25"/>
      <c r="F72" s="63">
        <v>0</v>
      </c>
      <c r="G72" s="73"/>
      <c r="H72" s="73">
        <v>0</v>
      </c>
      <c r="I72" s="24">
        <f t="shared" si="8"/>
        <v>0</v>
      </c>
      <c r="J72" s="63">
        <v>0</v>
      </c>
      <c r="K72" s="73"/>
      <c r="L72" s="73">
        <v>0</v>
      </c>
      <c r="M72" s="24">
        <f t="shared" si="9"/>
        <v>0</v>
      </c>
      <c r="N72" s="63">
        <v>0</v>
      </c>
      <c r="O72" s="73"/>
      <c r="P72" s="73">
        <v>0</v>
      </c>
      <c r="Q72" s="24">
        <f t="shared" si="10"/>
        <v>0</v>
      </c>
      <c r="R72" s="253">
        <v>0</v>
      </c>
    </row>
    <row r="73" spans="1:18" s="15" customFormat="1" ht="10.5" customHeight="1">
      <c r="A73" s="256">
        <v>55</v>
      </c>
      <c r="B73" s="72" t="s">
        <v>80</v>
      </c>
      <c r="C73" s="25"/>
      <c r="D73" s="25"/>
      <c r="E73" s="25"/>
      <c r="F73" s="66">
        <v>0</v>
      </c>
      <c r="G73" s="74"/>
      <c r="H73" s="74">
        <v>0</v>
      </c>
      <c r="I73" s="24">
        <f t="shared" si="8"/>
        <v>0</v>
      </c>
      <c r="J73" s="66">
        <v>0</v>
      </c>
      <c r="K73" s="74"/>
      <c r="L73" s="74">
        <v>0</v>
      </c>
      <c r="M73" s="24">
        <f t="shared" si="9"/>
        <v>0</v>
      </c>
      <c r="N73" s="66">
        <v>0</v>
      </c>
      <c r="O73" s="74"/>
      <c r="P73" s="74">
        <v>0</v>
      </c>
      <c r="Q73" s="24">
        <f t="shared" si="10"/>
        <v>0</v>
      </c>
      <c r="R73" s="253">
        <v>0</v>
      </c>
    </row>
    <row r="74" spans="1:18" s="15" customFormat="1" ht="10.5" customHeight="1">
      <c r="A74" s="256">
        <v>56</v>
      </c>
      <c r="B74" s="72" t="s">
        <v>81</v>
      </c>
      <c r="C74" s="25"/>
      <c r="D74" s="25"/>
      <c r="E74" s="25"/>
      <c r="F74" s="66">
        <v>0</v>
      </c>
      <c r="G74" s="74"/>
      <c r="H74" s="74">
        <v>45000</v>
      </c>
      <c r="I74" s="24">
        <f t="shared" si="8"/>
        <v>45000</v>
      </c>
      <c r="J74" s="66">
        <v>500</v>
      </c>
      <c r="K74" s="74"/>
      <c r="L74" s="74">
        <v>40833</v>
      </c>
      <c r="M74" s="24">
        <f t="shared" si="9"/>
        <v>41333</v>
      </c>
      <c r="N74" s="66">
        <v>0</v>
      </c>
      <c r="O74" s="74"/>
      <c r="P74" s="74">
        <v>0</v>
      </c>
      <c r="Q74" s="24">
        <f t="shared" si="10"/>
        <v>0</v>
      </c>
      <c r="R74" s="253">
        <f>+Q74*100/M74</f>
        <v>0</v>
      </c>
    </row>
    <row r="75" spans="1:18" ht="10.5" customHeight="1" thickBot="1">
      <c r="A75" s="252"/>
      <c r="B75" s="75" t="s">
        <v>82</v>
      </c>
      <c r="C75" s="21"/>
      <c r="D75" s="21"/>
      <c r="E75" s="21"/>
      <c r="F75" s="76">
        <v>0</v>
      </c>
      <c r="G75" s="77"/>
      <c r="H75" s="77">
        <v>0</v>
      </c>
      <c r="I75" s="34">
        <f t="shared" si="8"/>
        <v>0</v>
      </c>
      <c r="J75" s="76">
        <v>0</v>
      </c>
      <c r="K75" s="77"/>
      <c r="L75" s="77">
        <v>0</v>
      </c>
      <c r="M75" s="34">
        <f t="shared" si="9"/>
        <v>0</v>
      </c>
      <c r="N75" s="76">
        <v>3698</v>
      </c>
      <c r="O75" s="77"/>
      <c r="P75" s="77">
        <v>3166</v>
      </c>
      <c r="Q75" s="34">
        <f t="shared" si="10"/>
        <v>6864</v>
      </c>
      <c r="R75" s="253">
        <v>0</v>
      </c>
    </row>
    <row r="76" spans="1:18" ht="11.25" hidden="1">
      <c r="A76" s="257"/>
      <c r="B76" s="35" t="s">
        <v>67</v>
      </c>
      <c r="C76" s="46"/>
      <c r="D76" s="79"/>
      <c r="E76" s="23"/>
      <c r="F76" s="79">
        <v>0</v>
      </c>
      <c r="G76" s="79"/>
      <c r="H76" s="79">
        <v>0</v>
      </c>
      <c r="I76" s="23">
        <v>0</v>
      </c>
      <c r="J76" s="79">
        <v>0</v>
      </c>
      <c r="K76" s="79"/>
      <c r="L76" s="79">
        <v>0</v>
      </c>
      <c r="M76" s="23">
        <v>0</v>
      </c>
      <c r="N76" s="79">
        <v>0</v>
      </c>
      <c r="O76" s="79"/>
      <c r="P76" s="79">
        <v>0</v>
      </c>
      <c r="Q76" s="23">
        <v>0</v>
      </c>
      <c r="R76" s="270">
        <v>0</v>
      </c>
    </row>
    <row r="77" spans="1:18" s="18" customFormat="1" ht="24" customHeight="1" thickBot="1">
      <c r="A77" s="271">
        <v>57</v>
      </c>
      <c r="B77" s="272" t="s">
        <v>83</v>
      </c>
      <c r="C77" s="208"/>
      <c r="D77" s="208"/>
      <c r="E77" s="208"/>
      <c r="F77" s="273">
        <f aca="true" t="shared" si="12" ref="F77:M77">+F74+F73+F69+F63</f>
        <v>191758.952</v>
      </c>
      <c r="G77" s="274">
        <f t="shared" si="12"/>
        <v>104428.21334399999</v>
      </c>
      <c r="H77" s="274">
        <f t="shared" si="12"/>
        <v>129502.95999999999</v>
      </c>
      <c r="I77" s="275">
        <f t="shared" si="12"/>
        <v>425690.12534399994</v>
      </c>
      <c r="J77" s="273">
        <f t="shared" si="12"/>
        <v>197802</v>
      </c>
      <c r="K77" s="274">
        <f t="shared" si="12"/>
        <v>105102</v>
      </c>
      <c r="L77" s="274">
        <f t="shared" si="12"/>
        <v>128095</v>
      </c>
      <c r="M77" s="275">
        <f t="shared" si="12"/>
        <v>430999</v>
      </c>
      <c r="N77" s="273">
        <f>+N74+N73+N69+N63+N75</f>
        <v>102938</v>
      </c>
      <c r="O77" s="274">
        <f>+O74+O73+O69+O63</f>
        <v>51056</v>
      </c>
      <c r="P77" s="273">
        <f>+P74+P73+P69+P63+P75</f>
        <v>60060</v>
      </c>
      <c r="Q77" s="273">
        <f>+Q74+Q73+Q69+Q63+Q75</f>
        <v>214054</v>
      </c>
      <c r="R77" s="178">
        <f>+Q77*100/M77</f>
        <v>49.66461639122132</v>
      </c>
    </row>
    <row r="78" spans="1:17" ht="13.5" customHeight="1">
      <c r="A78" s="309" t="str">
        <f>+'2 2012_rend_ mérleg'!A78:H78</f>
        <v>Pilisborosjenő, 2012. szeptember</v>
      </c>
      <c r="B78" s="309"/>
      <c r="C78" s="309"/>
      <c r="D78" s="309"/>
      <c r="E78" s="309"/>
      <c r="F78" s="309"/>
      <c r="G78" s="309"/>
      <c r="H78" s="309"/>
      <c r="I78" s="309"/>
      <c r="J78" s="1"/>
      <c r="K78" s="1"/>
      <c r="L78" s="1"/>
      <c r="M78" s="1"/>
      <c r="N78" s="1"/>
      <c r="O78" s="1"/>
      <c r="P78" s="1"/>
      <c r="Q78" s="184"/>
    </row>
    <row r="79" ht="12.75" hidden="1"/>
    <row r="80" ht="12.75" hidden="1"/>
    <row r="81" ht="12.75" hidden="1"/>
    <row r="82" spans="1:5" ht="12.75" hidden="1">
      <c r="A82" s="50"/>
      <c r="B82" s="50"/>
      <c r="C82" s="50"/>
      <c r="D82" s="50"/>
      <c r="E82" s="50"/>
    </row>
    <row r="83" ht="12.75" hidden="1"/>
    <row r="84" spans="7:16" ht="12.75" hidden="1">
      <c r="G84" s="52"/>
      <c r="H84" s="52" t="e">
        <f>+I77+#REF!</f>
        <v>#REF!</v>
      </c>
      <c r="K84" s="52"/>
      <c r="L84" s="52" t="e">
        <f>+M77+#REF!</f>
        <v>#REF!</v>
      </c>
      <c r="O84" s="52"/>
      <c r="P84" s="52" t="e">
        <f>+Q77+#REF!</f>
        <v>#REF!</v>
      </c>
    </row>
    <row r="85" ht="12.75" hidden="1"/>
    <row r="86" spans="6:18" ht="12.75" hidden="1">
      <c r="F86" s="52">
        <f>+F61-F77</f>
        <v>0</v>
      </c>
      <c r="G86" s="52"/>
      <c r="H86" s="52">
        <f>+H61-H77</f>
        <v>-0.3218976378266234</v>
      </c>
      <c r="J86" s="52">
        <f>+J61-J77</f>
        <v>0</v>
      </c>
      <c r="K86" s="52"/>
      <c r="L86" s="52">
        <f>+L61-L77</f>
        <v>-0.36189763783477247</v>
      </c>
      <c r="N86" s="52">
        <f>+N61-N77</f>
        <v>0</v>
      </c>
      <c r="O86" s="52"/>
      <c r="P86" s="52">
        <f>+P61-P77</f>
        <v>30574</v>
      </c>
      <c r="R86" s="52"/>
    </row>
    <row r="87" ht="12.75" hidden="1"/>
    <row r="88" ht="12.75" hidden="1"/>
    <row r="89" spans="9:17" ht="12.75">
      <c r="I89" s="52"/>
      <c r="M89" s="52"/>
      <c r="Q89" s="52"/>
    </row>
    <row r="90" spans="7:18" ht="12.75" hidden="1">
      <c r="G90" s="52"/>
      <c r="H90" s="52"/>
      <c r="K90" s="52"/>
      <c r="L90" s="52"/>
      <c r="O90" s="52"/>
      <c r="P90" s="52"/>
      <c r="R90" s="53"/>
    </row>
    <row r="91" ht="12.75" hidden="1">
      <c r="R91" s="57"/>
    </row>
    <row r="92" spans="7:18" ht="12.75" hidden="1">
      <c r="G92" s="52"/>
      <c r="H92" s="52"/>
      <c r="K92" s="52"/>
      <c r="L92" s="52"/>
      <c r="O92" s="52"/>
      <c r="P92" s="52"/>
      <c r="R92" s="57"/>
    </row>
    <row r="93" spans="6:18" s="54" customFormat="1" ht="12.75">
      <c r="F93" s="57"/>
      <c r="G93" s="53"/>
      <c r="H93" s="53"/>
      <c r="I93" s="53"/>
      <c r="J93" s="57"/>
      <c r="K93" s="53"/>
      <c r="L93" s="53"/>
      <c r="M93" s="53"/>
      <c r="N93" s="57"/>
      <c r="O93" s="53"/>
      <c r="P93" s="53"/>
      <c r="Q93" s="53"/>
      <c r="R93" s="57"/>
    </row>
    <row r="94" spans="6:18" s="54" customFormat="1" ht="12.75" hidden="1">
      <c r="F94" s="57"/>
      <c r="G94" s="53"/>
      <c r="H94" s="53"/>
      <c r="I94" s="57"/>
      <c r="J94" s="57"/>
      <c r="K94" s="53"/>
      <c r="L94" s="53"/>
      <c r="M94" s="57"/>
      <c r="N94" s="57"/>
      <c r="O94" s="53"/>
      <c r="P94" s="53"/>
      <c r="Q94" s="57"/>
      <c r="R94" s="57"/>
    </row>
    <row r="95" spans="6:18" s="54" customFormat="1" ht="12.75"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</row>
    <row r="96" spans="6:18" s="54" customFormat="1" ht="12.75"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</row>
    <row r="97" spans="6:18" s="54" customFormat="1" ht="12.75"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</row>
    <row r="98" spans="6:18" s="54" customFormat="1" ht="12.75"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</row>
    <row r="99" spans="6:18" s="54" customFormat="1" ht="12.75"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</row>
    <row r="100" spans="6:18" s="54" customFormat="1" ht="12.75"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</row>
    <row r="101" spans="6:18" s="54" customFormat="1" ht="12.75"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</row>
    <row r="102" spans="6:18" s="54" customFormat="1" ht="12.75"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</row>
    <row r="103" spans="6:18" s="54" customFormat="1" ht="12.75"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</row>
    <row r="104" spans="6:18" s="54" customFormat="1" ht="12.75"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</row>
    <row r="105" spans="6:18" s="54" customFormat="1" ht="12.75"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</row>
    <row r="106" spans="6:18" s="54" customFormat="1" ht="12.75"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</row>
    <row r="107" spans="6:18" s="54" customFormat="1" ht="12.75"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</row>
    <row r="108" spans="6:18" s="54" customFormat="1" ht="12.75"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</row>
    <row r="109" spans="6:18" s="54" customFormat="1" ht="12.75"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</row>
    <row r="110" spans="6:18" s="54" customFormat="1" ht="12.75"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</row>
    <row r="111" spans="6:18" s="54" customFormat="1" ht="12.75"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</row>
    <row r="112" spans="6:18" s="54" customFormat="1" ht="12.75"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</row>
    <row r="113" spans="6:18" s="54" customFormat="1" ht="12.75"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</row>
    <row r="114" spans="6:18" s="54" customFormat="1" ht="12.75"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</row>
    <row r="115" spans="6:18" s="54" customFormat="1" ht="12.75"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</row>
    <row r="116" spans="6:18" s="54" customFormat="1" ht="12.75"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</row>
    <row r="117" spans="6:18" s="54" customFormat="1" ht="12.75"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</row>
    <row r="118" spans="6:18" s="54" customFormat="1" ht="12.75"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</row>
    <row r="119" spans="6:18" s="54" customFormat="1" ht="12.75"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</row>
    <row r="120" spans="6:18" s="54" customFormat="1" ht="12.75"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</row>
    <row r="121" spans="6:18" s="54" customFormat="1" ht="12.75"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</row>
    <row r="122" spans="6:18" s="54" customFormat="1" ht="12.75"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</row>
    <row r="123" spans="6:18" s="54" customFormat="1" ht="12.75"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</row>
    <row r="124" spans="6:18" s="54" customFormat="1" ht="12.75"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</row>
    <row r="125" spans="6:18" s="54" customFormat="1" ht="12.75"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</row>
    <row r="126" spans="6:18" s="54" customFormat="1" ht="12.75"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</row>
    <row r="127" spans="6:18" s="54" customFormat="1" ht="12.75"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</row>
    <row r="128" spans="6:18" s="54" customFormat="1" ht="12.75"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</row>
    <row r="129" spans="6:18" s="54" customFormat="1" ht="12.75"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</row>
    <row r="130" spans="6:18" s="54" customFormat="1" ht="12.75"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</row>
    <row r="131" spans="6:18" s="54" customFormat="1" ht="12.75"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</row>
    <row r="132" spans="6:18" s="54" customFormat="1" ht="12.75"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</row>
    <row r="133" spans="6:18" s="54" customFormat="1" ht="12.75"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</row>
    <row r="134" spans="6:18" s="54" customFormat="1" ht="12.75"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</row>
    <row r="135" spans="6:18" s="54" customFormat="1" ht="12.75"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</row>
    <row r="136" spans="6:18" s="54" customFormat="1" ht="12.75"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</row>
    <row r="137" spans="6:18" s="54" customFormat="1" ht="12.75"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</row>
    <row r="138" spans="6:18" s="54" customFormat="1" ht="12.75"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</row>
    <row r="139" spans="6:18" s="54" customFormat="1" ht="12.75"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</row>
    <row r="140" spans="6:18" s="54" customFormat="1" ht="12.75"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</row>
    <row r="141" spans="6:18" s="54" customFormat="1" ht="12.75"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</row>
    <row r="142" spans="6:18" s="54" customFormat="1" ht="12.75"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</row>
    <row r="143" spans="6:18" s="54" customFormat="1" ht="12.75"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</row>
    <row r="144" spans="6:18" s="54" customFormat="1" ht="12.75"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</row>
    <row r="145" spans="6:18" s="54" customFormat="1" ht="12.75"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</row>
    <row r="146" spans="6:18" s="54" customFormat="1" ht="12.75"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</row>
    <row r="147" spans="6:18" s="54" customFormat="1" ht="12.75"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</row>
    <row r="148" spans="6:18" s="54" customFormat="1" ht="12.75"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</row>
    <row r="149" spans="6:18" s="54" customFormat="1" ht="12.75"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</row>
    <row r="150" spans="6:18" s="54" customFormat="1" ht="12.75"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</row>
    <row r="151" spans="6:18" s="54" customFormat="1" ht="12.75"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</row>
    <row r="152" spans="6:18" s="54" customFormat="1" ht="12.75"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</row>
    <row r="153" spans="6:18" s="54" customFormat="1" ht="12.75"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</row>
    <row r="154" spans="6:18" s="54" customFormat="1" ht="12.75"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</row>
    <row r="155" spans="6:18" s="54" customFormat="1" ht="12.75"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</row>
    <row r="156" spans="6:18" s="54" customFormat="1" ht="12.75"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</row>
    <row r="157" spans="6:18" s="54" customFormat="1" ht="12.75"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</row>
    <row r="158" spans="6:18" s="54" customFormat="1" ht="12.75"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</row>
    <row r="159" spans="6:18" s="54" customFormat="1" ht="12.75"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</row>
    <row r="160" spans="6:18" s="54" customFormat="1" ht="12.75"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</row>
    <row r="161" spans="6:18" s="54" customFormat="1" ht="12.75"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</row>
    <row r="162" spans="6:18" s="54" customFormat="1" ht="12.75"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</row>
    <row r="163" spans="6:18" s="54" customFormat="1" ht="12.75"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</row>
    <row r="164" spans="6:18" s="54" customFormat="1" ht="12.75"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</row>
    <row r="165" spans="6:18" s="54" customFormat="1" ht="12.75"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</row>
    <row r="166" spans="6:18" s="54" customFormat="1" ht="12.75"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</row>
    <row r="167" spans="6:18" s="54" customFormat="1" ht="12.75"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</row>
    <row r="168" spans="6:18" s="54" customFormat="1" ht="12.75"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</row>
    <row r="169" spans="6:18" s="54" customFormat="1" ht="12.75"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</row>
    <row r="170" spans="6:18" s="54" customFormat="1" ht="12.75"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</row>
    <row r="171" spans="6:18" s="54" customFormat="1" ht="12.75"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</row>
    <row r="172" spans="6:18" s="54" customFormat="1" ht="12.75"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</row>
    <row r="173" spans="6:18" s="54" customFormat="1" ht="12.75"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</row>
    <row r="174" spans="6:18" s="54" customFormat="1" ht="12.75"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</row>
    <row r="175" spans="6:18" s="54" customFormat="1" ht="12.75"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</row>
    <row r="176" spans="6:18" s="54" customFormat="1" ht="12.75"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</row>
    <row r="177" spans="6:18" s="54" customFormat="1" ht="12.75"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</row>
    <row r="178" spans="6:18" s="54" customFormat="1" ht="12.75"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</row>
    <row r="179" spans="6:18" s="54" customFormat="1" ht="12.75"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</row>
    <row r="180" spans="6:18" s="54" customFormat="1" ht="12.75"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</row>
    <row r="181" spans="6:18" s="54" customFormat="1" ht="12.75"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</row>
    <row r="182" spans="6:18" s="54" customFormat="1" ht="12.75"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</row>
    <row r="183" spans="6:18" s="54" customFormat="1" ht="12.75"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</row>
    <row r="184" spans="6:18" s="54" customFormat="1" ht="12.75"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</row>
    <row r="185" spans="6:18" s="54" customFormat="1" ht="12.75"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</row>
    <row r="186" spans="6:18" s="54" customFormat="1" ht="12.75"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</row>
    <row r="187" spans="6:18" s="54" customFormat="1" ht="12.75"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</row>
    <row r="188" spans="6:18" s="54" customFormat="1" ht="12.75"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</row>
    <row r="189" spans="6:18" s="54" customFormat="1" ht="12.75"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</row>
    <row r="190" spans="6:18" s="54" customFormat="1" ht="12.75"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</row>
    <row r="191" spans="6:18" s="54" customFormat="1" ht="12.75"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</row>
    <row r="192" spans="6:18" s="54" customFormat="1" ht="12.75"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</row>
    <row r="193" spans="6:18" s="54" customFormat="1" ht="12.75"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</row>
    <row r="194" spans="6:18" s="54" customFormat="1" ht="12.75"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</row>
    <row r="195" spans="6:18" s="54" customFormat="1" ht="12.75"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</row>
    <row r="196" spans="6:18" s="54" customFormat="1" ht="12.75"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</row>
    <row r="197" spans="6:18" s="54" customFormat="1" ht="12.75"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</row>
    <row r="198" spans="6:18" s="54" customFormat="1" ht="12.75"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</row>
    <row r="199" spans="6:18" s="54" customFormat="1" ht="12.75"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</row>
    <row r="200" spans="6:18" s="54" customFormat="1" ht="12.75"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</row>
    <row r="201" spans="6:18" s="54" customFormat="1" ht="12.75"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</row>
    <row r="202" spans="6:18" s="54" customFormat="1" ht="12.75"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</row>
    <row r="203" spans="6:18" s="54" customFormat="1" ht="12.75"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</row>
    <row r="204" spans="6:18" s="54" customFormat="1" ht="12.75"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</row>
    <row r="205" spans="6:18" s="54" customFormat="1" ht="12.75"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</row>
    <row r="206" spans="6:18" s="54" customFormat="1" ht="12.75"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</row>
    <row r="207" spans="6:18" s="54" customFormat="1" ht="12.75"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</row>
    <row r="208" spans="6:18" s="54" customFormat="1" ht="12.75"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</row>
    <row r="209" spans="6:18" s="54" customFormat="1" ht="12.75"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</row>
    <row r="210" spans="6:18" s="54" customFormat="1" ht="12.75"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</row>
    <row r="211" spans="6:18" s="54" customFormat="1" ht="12.75"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</row>
    <row r="212" spans="6:18" s="54" customFormat="1" ht="12.75"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2"/>
    </row>
    <row r="213" spans="6:18" s="54" customFormat="1" ht="12.75"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2"/>
    </row>
    <row r="214" spans="6:18" s="54" customFormat="1" ht="12.75"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2"/>
    </row>
  </sheetData>
  <sheetProtection selectLockedCells="1" selectUnlockedCells="1"/>
  <mergeCells count="12">
    <mergeCell ref="E4:H4"/>
    <mergeCell ref="I4:L4"/>
    <mergeCell ref="M4:P4"/>
    <mergeCell ref="A1:R1"/>
    <mergeCell ref="A2:R2"/>
    <mergeCell ref="A3:R3"/>
    <mergeCell ref="R5:R6"/>
    <mergeCell ref="A78:I78"/>
    <mergeCell ref="C5:E5"/>
    <mergeCell ref="F5:I5"/>
    <mergeCell ref="J5:M5"/>
    <mergeCell ref="N5:Q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3" r:id="rId1"/>
  <rowBreaks count="1" manualBreakCount="1">
    <brk id="61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214"/>
  <sheetViews>
    <sheetView view="pageBreakPreview" zoomScale="60" workbookViewId="0" topLeftCell="B40">
      <selection activeCell="L108" sqref="L108"/>
    </sheetView>
  </sheetViews>
  <sheetFormatPr defaultColWidth="9.00390625" defaultRowHeight="12.75"/>
  <cols>
    <col min="1" max="1" width="4.125" style="1" customWidth="1"/>
    <col min="2" max="2" width="52.25390625" style="1" customWidth="1"/>
    <col min="3" max="5" width="0" style="1" hidden="1" customWidth="1"/>
    <col min="6" max="18" width="8.00390625" style="2" customWidth="1"/>
    <col min="19" max="16384" width="9.25390625" style="1" customWidth="1"/>
  </cols>
  <sheetData>
    <row r="1" spans="1:18" ht="25.5" customHeight="1">
      <c r="A1" s="314" t="s">
        <v>157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</row>
    <row r="2" spans="1:18" ht="18.75" customHeight="1">
      <c r="A2" s="315" t="s">
        <v>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</row>
    <row r="3" spans="1:18" ht="15" customHeight="1">
      <c r="A3" s="316" t="s">
        <v>91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</row>
    <row r="4" spans="1:18" ht="7.5" customHeight="1" thickBot="1">
      <c r="A4" s="3"/>
      <c r="B4" s="4"/>
      <c r="C4" s="4"/>
      <c r="D4" s="4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5"/>
      <c r="R4" s="1"/>
    </row>
    <row r="5" spans="1:18" s="9" customFormat="1" ht="12" customHeight="1" thickBot="1">
      <c r="A5" s="6"/>
      <c r="B5" s="58"/>
      <c r="C5" s="311" t="s">
        <v>2</v>
      </c>
      <c r="D5" s="311"/>
      <c r="E5" s="311"/>
      <c r="F5" s="311" t="s">
        <v>2</v>
      </c>
      <c r="G5" s="311"/>
      <c r="H5" s="311"/>
      <c r="I5" s="311"/>
      <c r="J5" s="311" t="s">
        <v>3</v>
      </c>
      <c r="K5" s="311"/>
      <c r="L5" s="311"/>
      <c r="M5" s="311"/>
      <c r="N5" s="311" t="s">
        <v>4</v>
      </c>
      <c r="O5" s="311"/>
      <c r="P5" s="311"/>
      <c r="Q5" s="311"/>
      <c r="R5" s="8"/>
    </row>
    <row r="6" spans="1:18" ht="39" customHeight="1" thickBot="1">
      <c r="A6" s="10" t="s">
        <v>6</v>
      </c>
      <c r="B6" s="59" t="s">
        <v>7</v>
      </c>
      <c r="C6" s="11" t="s">
        <v>8</v>
      </c>
      <c r="D6" s="12" t="s">
        <v>9</v>
      </c>
      <c r="E6" s="13" t="s">
        <v>12</v>
      </c>
      <c r="F6" s="11" t="s">
        <v>10</v>
      </c>
      <c r="G6" s="12" t="s">
        <v>9</v>
      </c>
      <c r="H6" s="12" t="s">
        <v>11</v>
      </c>
      <c r="I6" s="13" t="s">
        <v>12</v>
      </c>
      <c r="J6" s="11" t="s">
        <v>10</v>
      </c>
      <c r="K6" s="12" t="s">
        <v>9</v>
      </c>
      <c r="L6" s="12" t="s">
        <v>11</v>
      </c>
      <c r="M6" s="13" t="s">
        <v>12</v>
      </c>
      <c r="N6" s="11" t="s">
        <v>10</v>
      </c>
      <c r="O6" s="12" t="s">
        <v>9</v>
      </c>
      <c r="P6" s="12" t="s">
        <v>11</v>
      </c>
      <c r="Q6" s="13" t="s">
        <v>12</v>
      </c>
      <c r="R6" s="13" t="s">
        <v>5</v>
      </c>
    </row>
    <row r="7" spans="1:18" s="15" customFormat="1" ht="10.5" customHeight="1" thickBot="1">
      <c r="A7" s="233">
        <v>1</v>
      </c>
      <c r="B7" s="234">
        <v>2</v>
      </c>
      <c r="C7" s="235"/>
      <c r="D7" s="235"/>
      <c r="E7" s="236">
        <v>4</v>
      </c>
      <c r="F7" s="235">
        <v>3</v>
      </c>
      <c r="G7" s="192">
        <v>4</v>
      </c>
      <c r="H7" s="224">
        <v>5</v>
      </c>
      <c r="I7" s="192">
        <v>6</v>
      </c>
      <c r="J7" s="235">
        <v>7</v>
      </c>
      <c r="K7" s="192">
        <v>8</v>
      </c>
      <c r="L7" s="235">
        <v>9</v>
      </c>
      <c r="M7" s="236">
        <v>10</v>
      </c>
      <c r="N7" s="192">
        <f>+M7+1</f>
        <v>11</v>
      </c>
      <c r="O7" s="235">
        <f>+N7+1</f>
        <v>12</v>
      </c>
      <c r="P7" s="192">
        <v>13</v>
      </c>
      <c r="Q7" s="224">
        <v>14</v>
      </c>
      <c r="R7" s="268">
        <v>15</v>
      </c>
    </row>
    <row r="8" spans="1:18" s="18" customFormat="1" ht="12" customHeight="1">
      <c r="A8" s="14" t="s">
        <v>13</v>
      </c>
      <c r="B8" s="85" t="s">
        <v>14</v>
      </c>
      <c r="C8" s="16"/>
      <c r="D8" s="16"/>
      <c r="E8" s="16"/>
      <c r="F8" s="60"/>
      <c r="G8" s="61"/>
      <c r="H8" s="61"/>
      <c r="I8" s="17"/>
      <c r="J8" s="60"/>
      <c r="K8" s="61"/>
      <c r="L8" s="61"/>
      <c r="M8" s="17"/>
      <c r="N8" s="60"/>
      <c r="O8" s="61"/>
      <c r="P8" s="61"/>
      <c r="Q8" s="17"/>
      <c r="R8" s="17"/>
    </row>
    <row r="9" spans="1:18" ht="9" customHeight="1">
      <c r="A9" s="86">
        <v>1</v>
      </c>
      <c r="B9" s="87" t="s">
        <v>15</v>
      </c>
      <c r="C9" s="21"/>
      <c r="D9" s="22"/>
      <c r="E9" s="25"/>
      <c r="F9" s="63">
        <v>0</v>
      </c>
      <c r="G9" s="64"/>
      <c r="H9" s="64">
        <v>0</v>
      </c>
      <c r="I9" s="24">
        <f aca="true" t="shared" si="0" ref="I9:I40">SUM(F9:H9)</f>
        <v>0</v>
      </c>
      <c r="J9" s="63">
        <v>0</v>
      </c>
      <c r="K9" s="64"/>
      <c r="L9" s="64">
        <v>0</v>
      </c>
      <c r="M9" s="24">
        <f aca="true" t="shared" si="1" ref="M9:M40">SUM(J9:L9)</f>
        <v>0</v>
      </c>
      <c r="N9" s="63">
        <v>0</v>
      </c>
      <c r="O9" s="64"/>
      <c r="P9" s="64">
        <v>0</v>
      </c>
      <c r="Q9" s="24">
        <f aca="true" t="shared" si="2" ref="Q9:Q40">SUM(N9:P9)</f>
        <v>0</v>
      </c>
      <c r="R9" s="24">
        <v>0</v>
      </c>
    </row>
    <row r="10" spans="1:18" ht="9" customHeight="1">
      <c r="A10" s="86">
        <v>2</v>
      </c>
      <c r="B10" s="87" t="s">
        <v>16</v>
      </c>
      <c r="C10" s="21"/>
      <c r="D10" s="22"/>
      <c r="E10" s="25"/>
      <c r="F10" s="63">
        <v>0</v>
      </c>
      <c r="G10" s="73"/>
      <c r="H10" s="73">
        <v>0</v>
      </c>
      <c r="I10" s="24">
        <f t="shared" si="0"/>
        <v>0</v>
      </c>
      <c r="J10" s="63">
        <v>0</v>
      </c>
      <c r="K10" s="73"/>
      <c r="L10" s="73">
        <v>0</v>
      </c>
      <c r="M10" s="24">
        <f t="shared" si="1"/>
        <v>0</v>
      </c>
      <c r="N10" s="63">
        <v>0</v>
      </c>
      <c r="O10" s="73"/>
      <c r="P10" s="73">
        <v>0</v>
      </c>
      <c r="Q10" s="24">
        <f t="shared" si="2"/>
        <v>0</v>
      </c>
      <c r="R10" s="24">
        <v>0</v>
      </c>
    </row>
    <row r="11" spans="1:18" ht="9" customHeight="1">
      <c r="A11" s="86">
        <v>3</v>
      </c>
      <c r="B11" s="87" t="s">
        <v>17</v>
      </c>
      <c r="C11" s="21"/>
      <c r="D11" s="22"/>
      <c r="E11" s="25"/>
      <c r="F11" s="63">
        <v>0</v>
      </c>
      <c r="G11" s="73"/>
      <c r="H11" s="73">
        <v>0</v>
      </c>
      <c r="I11" s="24">
        <f t="shared" si="0"/>
        <v>0</v>
      </c>
      <c r="J11" s="63">
        <v>0</v>
      </c>
      <c r="K11" s="73"/>
      <c r="L11" s="73">
        <v>0</v>
      </c>
      <c r="M11" s="24">
        <f t="shared" si="1"/>
        <v>0</v>
      </c>
      <c r="N11" s="63">
        <v>0</v>
      </c>
      <c r="O11" s="73"/>
      <c r="P11" s="73">
        <v>0</v>
      </c>
      <c r="Q11" s="24">
        <f t="shared" si="2"/>
        <v>0</v>
      </c>
      <c r="R11" s="24">
        <v>0</v>
      </c>
    </row>
    <row r="12" spans="1:18" ht="9" customHeight="1">
      <c r="A12" s="86">
        <v>4</v>
      </c>
      <c r="B12" s="87" t="s">
        <v>18</v>
      </c>
      <c r="C12" s="21"/>
      <c r="D12" s="22"/>
      <c r="E12" s="25"/>
      <c r="F12" s="63">
        <v>0</v>
      </c>
      <c r="G12" s="73"/>
      <c r="H12" s="73">
        <v>0</v>
      </c>
      <c r="I12" s="24">
        <f t="shared" si="0"/>
        <v>0</v>
      </c>
      <c r="J12" s="63">
        <v>0</v>
      </c>
      <c r="K12" s="73"/>
      <c r="L12" s="73">
        <v>0</v>
      </c>
      <c r="M12" s="24">
        <f t="shared" si="1"/>
        <v>0</v>
      </c>
      <c r="N12" s="63">
        <v>0</v>
      </c>
      <c r="O12" s="73"/>
      <c r="P12" s="73">
        <v>0</v>
      </c>
      <c r="Q12" s="24">
        <f t="shared" si="2"/>
        <v>0</v>
      </c>
      <c r="R12" s="24">
        <v>0</v>
      </c>
    </row>
    <row r="13" spans="1:18" ht="9" customHeight="1">
      <c r="A13" s="86">
        <v>5</v>
      </c>
      <c r="B13" s="87" t="s">
        <v>19</v>
      </c>
      <c r="C13" s="21"/>
      <c r="D13" s="22"/>
      <c r="E13" s="25"/>
      <c r="F13" s="63">
        <v>0</v>
      </c>
      <c r="G13" s="73"/>
      <c r="H13" s="73">
        <v>0</v>
      </c>
      <c r="I13" s="24">
        <f t="shared" si="0"/>
        <v>0</v>
      </c>
      <c r="J13" s="63">
        <v>0</v>
      </c>
      <c r="K13" s="73"/>
      <c r="L13" s="73">
        <v>0</v>
      </c>
      <c r="M13" s="24">
        <f t="shared" si="1"/>
        <v>0</v>
      </c>
      <c r="N13" s="63">
        <v>0</v>
      </c>
      <c r="O13" s="73"/>
      <c r="P13" s="73">
        <v>0</v>
      </c>
      <c r="Q13" s="24">
        <f t="shared" si="2"/>
        <v>0</v>
      </c>
      <c r="R13" s="24">
        <v>0</v>
      </c>
    </row>
    <row r="14" spans="1:18" s="18" customFormat="1" ht="9" customHeight="1">
      <c r="A14" s="88">
        <v>6</v>
      </c>
      <c r="B14" s="89" t="s">
        <v>20</v>
      </c>
      <c r="C14" s="25"/>
      <c r="D14" s="26"/>
      <c r="E14" s="25"/>
      <c r="F14" s="66">
        <f>SUM(F10:F13)</f>
        <v>0</v>
      </c>
      <c r="G14" s="67"/>
      <c r="H14" s="67">
        <f>SUM(H10:H13)</f>
        <v>0</v>
      </c>
      <c r="I14" s="24">
        <f t="shared" si="0"/>
        <v>0</v>
      </c>
      <c r="J14" s="66">
        <f>SUM(J10:J13)</f>
        <v>0</v>
      </c>
      <c r="K14" s="67"/>
      <c r="L14" s="67">
        <f>SUM(L10:L13)</f>
        <v>0</v>
      </c>
      <c r="M14" s="24">
        <f t="shared" si="1"/>
        <v>0</v>
      </c>
      <c r="N14" s="66">
        <f>SUM(N10:N13)</f>
        <v>0</v>
      </c>
      <c r="O14" s="67"/>
      <c r="P14" s="67">
        <f>SUM(P10:P13)</f>
        <v>0</v>
      </c>
      <c r="Q14" s="24">
        <f t="shared" si="2"/>
        <v>0</v>
      </c>
      <c r="R14" s="24">
        <v>0</v>
      </c>
    </row>
    <row r="15" spans="1:18" ht="9" customHeight="1">
      <c r="A15" s="86">
        <v>7</v>
      </c>
      <c r="B15" s="87" t="s">
        <v>21</v>
      </c>
      <c r="C15" s="27"/>
      <c r="D15" s="28"/>
      <c r="E15" s="25"/>
      <c r="F15" s="68">
        <v>0</v>
      </c>
      <c r="G15" s="80"/>
      <c r="H15" s="80">
        <v>0</v>
      </c>
      <c r="I15" s="24">
        <f t="shared" si="0"/>
        <v>0</v>
      </c>
      <c r="J15" s="68">
        <v>0</v>
      </c>
      <c r="K15" s="80"/>
      <c r="L15" s="80">
        <v>0</v>
      </c>
      <c r="M15" s="24">
        <f t="shared" si="1"/>
        <v>0</v>
      </c>
      <c r="N15" s="68">
        <v>0</v>
      </c>
      <c r="O15" s="80"/>
      <c r="P15" s="80">
        <v>0</v>
      </c>
      <c r="Q15" s="24">
        <f t="shared" si="2"/>
        <v>0</v>
      </c>
      <c r="R15" s="24">
        <v>0</v>
      </c>
    </row>
    <row r="16" spans="1:18" ht="9" customHeight="1">
      <c r="A16" s="86" t="s">
        <v>22</v>
      </c>
      <c r="B16" s="87" t="s">
        <v>23</v>
      </c>
      <c r="C16" s="27"/>
      <c r="D16" s="28"/>
      <c r="E16" s="25"/>
      <c r="F16" s="68">
        <v>0</v>
      </c>
      <c r="G16" s="80"/>
      <c r="H16" s="80">
        <v>0</v>
      </c>
      <c r="I16" s="24">
        <f t="shared" si="0"/>
        <v>0</v>
      </c>
      <c r="J16" s="68">
        <v>0</v>
      </c>
      <c r="K16" s="80"/>
      <c r="L16" s="80">
        <v>0</v>
      </c>
      <c r="M16" s="24">
        <f t="shared" si="1"/>
        <v>0</v>
      </c>
      <c r="N16" s="68">
        <v>0</v>
      </c>
      <c r="O16" s="80"/>
      <c r="P16" s="80">
        <v>0</v>
      </c>
      <c r="Q16" s="24">
        <f t="shared" si="2"/>
        <v>0</v>
      </c>
      <c r="R16" s="24">
        <v>0</v>
      </c>
    </row>
    <row r="17" spans="1:18" ht="9" customHeight="1">
      <c r="A17" s="86" t="s">
        <v>24</v>
      </c>
      <c r="B17" s="87" t="s">
        <v>25</v>
      </c>
      <c r="C17" s="27"/>
      <c r="D17" s="28"/>
      <c r="E17" s="25"/>
      <c r="F17" s="68">
        <v>0</v>
      </c>
      <c r="G17" s="80"/>
      <c r="H17" s="80">
        <v>0</v>
      </c>
      <c r="I17" s="24">
        <f t="shared" si="0"/>
        <v>0</v>
      </c>
      <c r="J17" s="68">
        <v>0</v>
      </c>
      <c r="K17" s="80"/>
      <c r="L17" s="80">
        <v>0</v>
      </c>
      <c r="M17" s="24">
        <f t="shared" si="1"/>
        <v>0</v>
      </c>
      <c r="N17" s="68">
        <v>0</v>
      </c>
      <c r="O17" s="80"/>
      <c r="P17" s="80">
        <v>0</v>
      </c>
      <c r="Q17" s="24">
        <f t="shared" si="2"/>
        <v>0</v>
      </c>
      <c r="R17" s="24">
        <v>0</v>
      </c>
    </row>
    <row r="18" spans="1:18" ht="9" customHeight="1">
      <c r="A18" s="86">
        <v>9</v>
      </c>
      <c r="B18" s="87" t="s">
        <v>26</v>
      </c>
      <c r="C18" s="27"/>
      <c r="D18" s="28"/>
      <c r="E18" s="25"/>
      <c r="F18" s="68">
        <v>0</v>
      </c>
      <c r="G18" s="80"/>
      <c r="H18" s="80">
        <v>0</v>
      </c>
      <c r="I18" s="24">
        <f t="shared" si="0"/>
        <v>0</v>
      </c>
      <c r="J18" s="68">
        <v>0</v>
      </c>
      <c r="K18" s="80"/>
      <c r="L18" s="80">
        <v>0</v>
      </c>
      <c r="M18" s="24">
        <f t="shared" si="1"/>
        <v>0</v>
      </c>
      <c r="N18" s="68">
        <v>0</v>
      </c>
      <c r="O18" s="80"/>
      <c r="P18" s="80">
        <v>0</v>
      </c>
      <c r="Q18" s="24">
        <f t="shared" si="2"/>
        <v>0</v>
      </c>
      <c r="R18" s="24">
        <v>0</v>
      </c>
    </row>
    <row r="19" spans="1:18" s="18" customFormat="1" ht="9" customHeight="1">
      <c r="A19" s="88">
        <v>10</v>
      </c>
      <c r="B19" s="89" t="s">
        <v>27</v>
      </c>
      <c r="C19" s="25"/>
      <c r="D19" s="26"/>
      <c r="E19" s="25"/>
      <c r="F19" s="66">
        <f>SUM(F15:F18)</f>
        <v>0</v>
      </c>
      <c r="G19" s="67"/>
      <c r="H19" s="67">
        <f>SUM(H15:H18)</f>
        <v>0</v>
      </c>
      <c r="I19" s="24">
        <f t="shared" si="0"/>
        <v>0</v>
      </c>
      <c r="J19" s="66">
        <f>SUM(J15:J18)</f>
        <v>0</v>
      </c>
      <c r="K19" s="67"/>
      <c r="L19" s="67">
        <f>SUM(L15:L18)</f>
        <v>0</v>
      </c>
      <c r="M19" s="24">
        <f t="shared" si="1"/>
        <v>0</v>
      </c>
      <c r="N19" s="66">
        <f>SUM(N15:N18)</f>
        <v>0</v>
      </c>
      <c r="O19" s="67"/>
      <c r="P19" s="67">
        <f>SUM(P15:P18)</f>
        <v>0</v>
      </c>
      <c r="Q19" s="24">
        <f t="shared" si="2"/>
        <v>0</v>
      </c>
      <c r="R19" s="24">
        <v>0</v>
      </c>
    </row>
    <row r="20" spans="1:18" ht="9" customHeight="1">
      <c r="A20" s="90">
        <v>11</v>
      </c>
      <c r="B20" s="91" t="s">
        <v>28</v>
      </c>
      <c r="C20" s="21"/>
      <c r="D20" s="22"/>
      <c r="E20" s="25"/>
      <c r="F20" s="63">
        <v>0</v>
      </c>
      <c r="G20" s="64"/>
      <c r="H20" s="64">
        <f>+'5B bev felh'!E11</f>
        <v>28</v>
      </c>
      <c r="I20" s="24">
        <f t="shared" si="0"/>
        <v>28</v>
      </c>
      <c r="J20" s="63">
        <v>0</v>
      </c>
      <c r="K20" s="64"/>
      <c r="L20" s="64">
        <v>28</v>
      </c>
      <c r="M20" s="24">
        <f t="shared" si="1"/>
        <v>28</v>
      </c>
      <c r="N20" s="63">
        <v>0</v>
      </c>
      <c r="O20" s="64"/>
      <c r="P20" s="64">
        <f>+'5B bev felh'!P11</f>
        <v>0</v>
      </c>
      <c r="Q20" s="24">
        <f t="shared" si="2"/>
        <v>0</v>
      </c>
      <c r="R20" s="24">
        <v>0</v>
      </c>
    </row>
    <row r="21" spans="1:18" ht="9" customHeight="1">
      <c r="A21" s="90">
        <v>12</v>
      </c>
      <c r="B21" s="91" t="s">
        <v>29</v>
      </c>
      <c r="C21" s="21"/>
      <c r="D21" s="22"/>
      <c r="E21" s="25"/>
      <c r="F21" s="63">
        <v>0</v>
      </c>
      <c r="G21" s="64"/>
      <c r="H21" s="64">
        <f>+'5B bev felh'!E19</f>
        <v>0</v>
      </c>
      <c r="I21" s="24">
        <f t="shared" si="0"/>
        <v>0</v>
      </c>
      <c r="J21" s="63">
        <v>0</v>
      </c>
      <c r="K21" s="64"/>
      <c r="L21" s="64">
        <f>+'5B bev felh'!L19</f>
        <v>0</v>
      </c>
      <c r="M21" s="24">
        <f t="shared" si="1"/>
        <v>0</v>
      </c>
      <c r="N21" s="63">
        <v>0</v>
      </c>
      <c r="O21" s="64"/>
      <c r="P21" s="64">
        <f>+'5B bev felh'!P19</f>
        <v>0</v>
      </c>
      <c r="Q21" s="24">
        <f t="shared" si="2"/>
        <v>0</v>
      </c>
      <c r="R21" s="24">
        <v>0</v>
      </c>
    </row>
    <row r="22" spans="1:18" ht="9" customHeight="1">
      <c r="A22" s="88">
        <v>13</v>
      </c>
      <c r="B22" s="89" t="s">
        <v>30</v>
      </c>
      <c r="C22" s="25"/>
      <c r="D22" s="26"/>
      <c r="E22" s="25"/>
      <c r="F22" s="66">
        <f>SUM(F20:F21)</f>
        <v>0</v>
      </c>
      <c r="G22" s="67"/>
      <c r="H22" s="67">
        <f>SUM(H20:H21)</f>
        <v>28</v>
      </c>
      <c r="I22" s="24">
        <f t="shared" si="0"/>
        <v>28</v>
      </c>
      <c r="J22" s="66">
        <f>SUM(J20:J21)</f>
        <v>0</v>
      </c>
      <c r="K22" s="67"/>
      <c r="L22" s="67">
        <f>SUM(L20:L21)</f>
        <v>28</v>
      </c>
      <c r="M22" s="24">
        <f t="shared" si="1"/>
        <v>28</v>
      </c>
      <c r="N22" s="66">
        <f>SUM(N20:N21)</f>
        <v>0</v>
      </c>
      <c r="O22" s="67"/>
      <c r="P22" s="67">
        <f>SUM(P20:P21)</f>
        <v>0</v>
      </c>
      <c r="Q22" s="24">
        <f t="shared" si="2"/>
        <v>0</v>
      </c>
      <c r="R22" s="24">
        <v>0</v>
      </c>
    </row>
    <row r="23" spans="1:18" ht="9" customHeight="1">
      <c r="A23" s="86">
        <v>14</v>
      </c>
      <c r="B23" s="87" t="s">
        <v>31</v>
      </c>
      <c r="C23" s="21"/>
      <c r="D23" s="22"/>
      <c r="E23" s="25"/>
      <c r="F23" s="63">
        <v>0</v>
      </c>
      <c r="G23" s="64"/>
      <c r="H23" s="64">
        <v>0</v>
      </c>
      <c r="I23" s="24">
        <f t="shared" si="0"/>
        <v>0</v>
      </c>
      <c r="J23" s="63">
        <v>0</v>
      </c>
      <c r="K23" s="64"/>
      <c r="L23" s="64">
        <v>0</v>
      </c>
      <c r="M23" s="24">
        <f t="shared" si="1"/>
        <v>0</v>
      </c>
      <c r="N23" s="63">
        <v>0</v>
      </c>
      <c r="O23" s="64"/>
      <c r="P23" s="64">
        <v>0</v>
      </c>
      <c r="Q23" s="24">
        <f t="shared" si="2"/>
        <v>0</v>
      </c>
      <c r="R23" s="24">
        <v>0</v>
      </c>
    </row>
    <row r="24" spans="1:18" ht="9" customHeight="1">
      <c r="A24" s="86">
        <v>15</v>
      </c>
      <c r="B24" s="87" t="s">
        <v>32</v>
      </c>
      <c r="C24" s="21"/>
      <c r="D24" s="22"/>
      <c r="E24" s="25"/>
      <c r="F24" s="63">
        <v>0</v>
      </c>
      <c r="G24" s="64"/>
      <c r="H24" s="64">
        <v>0</v>
      </c>
      <c r="I24" s="24">
        <f t="shared" si="0"/>
        <v>0</v>
      </c>
      <c r="J24" s="63">
        <v>0</v>
      </c>
      <c r="K24" s="64"/>
      <c r="L24" s="64">
        <v>0</v>
      </c>
      <c r="M24" s="24">
        <f t="shared" si="1"/>
        <v>0</v>
      </c>
      <c r="N24" s="63">
        <v>0</v>
      </c>
      <c r="O24" s="64"/>
      <c r="P24" s="64">
        <v>0</v>
      </c>
      <c r="Q24" s="24">
        <f t="shared" si="2"/>
        <v>0</v>
      </c>
      <c r="R24" s="24">
        <v>0</v>
      </c>
    </row>
    <row r="25" spans="1:18" ht="9" customHeight="1">
      <c r="A25" s="86">
        <v>16</v>
      </c>
      <c r="B25" s="87" t="s">
        <v>33</v>
      </c>
      <c r="C25" s="21"/>
      <c r="D25" s="22"/>
      <c r="E25" s="25"/>
      <c r="F25" s="63">
        <v>0</v>
      </c>
      <c r="G25" s="64"/>
      <c r="H25" s="64">
        <v>0</v>
      </c>
      <c r="I25" s="24">
        <f t="shared" si="0"/>
        <v>0</v>
      </c>
      <c r="J25" s="63">
        <v>0</v>
      </c>
      <c r="K25" s="64"/>
      <c r="L25" s="64">
        <v>0</v>
      </c>
      <c r="M25" s="24">
        <f t="shared" si="1"/>
        <v>0</v>
      </c>
      <c r="N25" s="63">
        <v>0</v>
      </c>
      <c r="O25" s="64"/>
      <c r="P25" s="64">
        <v>0</v>
      </c>
      <c r="Q25" s="24">
        <f t="shared" si="2"/>
        <v>0</v>
      </c>
      <c r="R25" s="24">
        <v>0</v>
      </c>
    </row>
    <row r="26" spans="1:18" ht="9" customHeight="1">
      <c r="A26" s="86">
        <v>17</v>
      </c>
      <c r="B26" s="87" t="s">
        <v>34</v>
      </c>
      <c r="C26" s="21"/>
      <c r="D26" s="22"/>
      <c r="E26" s="25"/>
      <c r="F26" s="63">
        <v>0</v>
      </c>
      <c r="G26" s="64"/>
      <c r="H26" s="64">
        <v>0</v>
      </c>
      <c r="I26" s="24">
        <f t="shared" si="0"/>
        <v>0</v>
      </c>
      <c r="J26" s="63">
        <v>0</v>
      </c>
      <c r="K26" s="64"/>
      <c r="L26" s="64">
        <v>0</v>
      </c>
      <c r="M26" s="24">
        <f t="shared" si="1"/>
        <v>0</v>
      </c>
      <c r="N26" s="63">
        <v>0</v>
      </c>
      <c r="O26" s="64"/>
      <c r="P26" s="64">
        <v>0</v>
      </c>
      <c r="Q26" s="24">
        <f t="shared" si="2"/>
        <v>0</v>
      </c>
      <c r="R26" s="24">
        <v>0</v>
      </c>
    </row>
    <row r="27" spans="1:18" s="18" customFormat="1" ht="9" customHeight="1">
      <c r="A27" s="92">
        <v>18</v>
      </c>
      <c r="B27" s="89" t="s">
        <v>35</v>
      </c>
      <c r="C27" s="25"/>
      <c r="D27" s="26"/>
      <c r="E27" s="25"/>
      <c r="F27" s="66">
        <f>SUM(F20:F26)</f>
        <v>0</v>
      </c>
      <c r="G27" s="67"/>
      <c r="H27" s="67">
        <f>SUM(H23:H26)</f>
        <v>0</v>
      </c>
      <c r="I27" s="24">
        <f t="shared" si="0"/>
        <v>0</v>
      </c>
      <c r="J27" s="66">
        <f>SUM(J20:J26)</f>
        <v>0</v>
      </c>
      <c r="K27" s="67"/>
      <c r="L27" s="67">
        <f>SUM(L23:L26)</f>
        <v>0</v>
      </c>
      <c r="M27" s="24">
        <f t="shared" si="1"/>
        <v>0</v>
      </c>
      <c r="N27" s="66">
        <f>SUM(N20:N26)</f>
        <v>0</v>
      </c>
      <c r="O27" s="67"/>
      <c r="P27" s="67">
        <f>SUM(P23:P26)</f>
        <v>0</v>
      </c>
      <c r="Q27" s="24">
        <f t="shared" si="2"/>
        <v>0</v>
      </c>
      <c r="R27" s="24">
        <v>0</v>
      </c>
    </row>
    <row r="28" spans="1:18" ht="9" customHeight="1">
      <c r="A28" s="86">
        <v>19</v>
      </c>
      <c r="B28" s="87" t="s">
        <v>36</v>
      </c>
      <c r="C28" s="27"/>
      <c r="D28" s="28"/>
      <c r="E28" s="25"/>
      <c r="F28" s="68">
        <v>0</v>
      </c>
      <c r="G28" s="64"/>
      <c r="H28" s="64">
        <v>0</v>
      </c>
      <c r="I28" s="24">
        <f t="shared" si="0"/>
        <v>0</v>
      </c>
      <c r="J28" s="68">
        <v>0</v>
      </c>
      <c r="K28" s="64"/>
      <c r="L28" s="64">
        <v>0</v>
      </c>
      <c r="M28" s="24">
        <f t="shared" si="1"/>
        <v>0</v>
      </c>
      <c r="N28" s="68">
        <v>0</v>
      </c>
      <c r="O28" s="64"/>
      <c r="P28" s="64">
        <v>0</v>
      </c>
      <c r="Q28" s="24">
        <f t="shared" si="2"/>
        <v>0</v>
      </c>
      <c r="R28" s="24">
        <v>0</v>
      </c>
    </row>
    <row r="29" spans="1:18" ht="9" customHeight="1">
      <c r="A29" s="86">
        <v>20</v>
      </c>
      <c r="B29" s="87" t="s">
        <v>37</v>
      </c>
      <c r="C29" s="27"/>
      <c r="D29" s="28"/>
      <c r="E29" s="25"/>
      <c r="F29" s="68">
        <v>0</v>
      </c>
      <c r="G29" s="64"/>
      <c r="H29" s="64">
        <v>0</v>
      </c>
      <c r="I29" s="24">
        <f t="shared" si="0"/>
        <v>0</v>
      </c>
      <c r="J29" s="68">
        <v>0</v>
      </c>
      <c r="K29" s="64"/>
      <c r="L29" s="64">
        <v>0</v>
      </c>
      <c r="M29" s="24">
        <f t="shared" si="1"/>
        <v>0</v>
      </c>
      <c r="N29" s="68">
        <v>0</v>
      </c>
      <c r="O29" s="64"/>
      <c r="P29" s="64">
        <v>0</v>
      </c>
      <c r="Q29" s="24">
        <f t="shared" si="2"/>
        <v>0</v>
      </c>
      <c r="R29" s="24">
        <v>0</v>
      </c>
    </row>
    <row r="30" spans="1:18" ht="9" customHeight="1">
      <c r="A30" s="86">
        <v>21</v>
      </c>
      <c r="B30" s="87" t="s">
        <v>38</v>
      </c>
      <c r="C30" s="27"/>
      <c r="D30" s="28"/>
      <c r="E30" s="25"/>
      <c r="F30" s="68">
        <v>0</v>
      </c>
      <c r="G30" s="64"/>
      <c r="H30" s="64">
        <v>0</v>
      </c>
      <c r="I30" s="24">
        <f t="shared" si="0"/>
        <v>0</v>
      </c>
      <c r="J30" s="68">
        <v>0</v>
      </c>
      <c r="K30" s="64"/>
      <c r="L30" s="64">
        <v>0</v>
      </c>
      <c r="M30" s="24">
        <f t="shared" si="1"/>
        <v>0</v>
      </c>
      <c r="N30" s="68">
        <v>0</v>
      </c>
      <c r="O30" s="64"/>
      <c r="P30" s="64">
        <v>0</v>
      </c>
      <c r="Q30" s="24">
        <f t="shared" si="2"/>
        <v>0</v>
      </c>
      <c r="R30" s="24">
        <v>0</v>
      </c>
    </row>
    <row r="31" spans="1:18" ht="9" customHeight="1">
      <c r="A31" s="86">
        <v>22</v>
      </c>
      <c r="B31" s="87" t="s">
        <v>39</v>
      </c>
      <c r="C31" s="27"/>
      <c r="D31" s="28"/>
      <c r="E31" s="25"/>
      <c r="F31" s="68">
        <v>0</v>
      </c>
      <c r="G31" s="69"/>
      <c r="H31" s="69">
        <v>0</v>
      </c>
      <c r="I31" s="24">
        <f t="shared" si="0"/>
        <v>0</v>
      </c>
      <c r="J31" s="68">
        <v>0</v>
      </c>
      <c r="K31" s="69"/>
      <c r="L31" s="69">
        <v>0</v>
      </c>
      <c r="M31" s="24">
        <f t="shared" si="1"/>
        <v>0</v>
      </c>
      <c r="N31" s="68">
        <v>0</v>
      </c>
      <c r="O31" s="69"/>
      <c r="P31" s="69">
        <v>0</v>
      </c>
      <c r="Q31" s="24">
        <f t="shared" si="2"/>
        <v>0</v>
      </c>
      <c r="R31" s="24">
        <v>0</v>
      </c>
    </row>
    <row r="32" spans="1:18" ht="9" customHeight="1">
      <c r="A32" s="86">
        <v>23</v>
      </c>
      <c r="B32" s="87" t="s">
        <v>40</v>
      </c>
      <c r="C32" s="27"/>
      <c r="D32" s="28"/>
      <c r="E32" s="25"/>
      <c r="F32" s="68">
        <v>0</v>
      </c>
      <c r="G32" s="64"/>
      <c r="H32" s="64">
        <v>0</v>
      </c>
      <c r="I32" s="24">
        <f t="shared" si="0"/>
        <v>0</v>
      </c>
      <c r="J32" s="68">
        <v>0</v>
      </c>
      <c r="K32" s="64"/>
      <c r="L32" s="64">
        <v>0</v>
      </c>
      <c r="M32" s="24">
        <f t="shared" si="1"/>
        <v>0</v>
      </c>
      <c r="N32" s="68">
        <v>0</v>
      </c>
      <c r="O32" s="64"/>
      <c r="P32" s="64">
        <v>0</v>
      </c>
      <c r="Q32" s="24">
        <f t="shared" si="2"/>
        <v>0</v>
      </c>
      <c r="R32" s="24">
        <v>0</v>
      </c>
    </row>
    <row r="33" spans="1:18" ht="9" customHeight="1">
      <c r="A33" s="86">
        <v>24</v>
      </c>
      <c r="B33" s="87" t="s">
        <v>41</v>
      </c>
      <c r="C33" s="27"/>
      <c r="D33" s="28"/>
      <c r="E33" s="25"/>
      <c r="F33" s="68">
        <v>0</v>
      </c>
      <c r="G33" s="64"/>
      <c r="H33" s="64">
        <v>0</v>
      </c>
      <c r="I33" s="24">
        <f t="shared" si="0"/>
        <v>0</v>
      </c>
      <c r="J33" s="68">
        <v>0</v>
      </c>
      <c r="K33" s="64"/>
      <c r="L33" s="64">
        <v>0</v>
      </c>
      <c r="M33" s="24">
        <f t="shared" si="1"/>
        <v>0</v>
      </c>
      <c r="N33" s="68">
        <v>0</v>
      </c>
      <c r="O33" s="64"/>
      <c r="P33" s="64">
        <v>0</v>
      </c>
      <c r="Q33" s="24">
        <f t="shared" si="2"/>
        <v>0</v>
      </c>
      <c r="R33" s="24">
        <v>0</v>
      </c>
    </row>
    <row r="34" spans="1:18" ht="9" customHeight="1">
      <c r="A34" s="86">
        <v>25</v>
      </c>
      <c r="B34" s="87" t="s">
        <v>42</v>
      </c>
      <c r="C34" s="27"/>
      <c r="D34" s="28"/>
      <c r="E34" s="25"/>
      <c r="F34" s="68">
        <v>0</v>
      </c>
      <c r="G34" s="64"/>
      <c r="H34" s="64">
        <v>0</v>
      </c>
      <c r="I34" s="24">
        <f t="shared" si="0"/>
        <v>0</v>
      </c>
      <c r="J34" s="68">
        <v>0</v>
      </c>
      <c r="K34" s="64"/>
      <c r="L34" s="64">
        <v>0</v>
      </c>
      <c r="M34" s="24">
        <f t="shared" si="1"/>
        <v>0</v>
      </c>
      <c r="N34" s="68">
        <v>0</v>
      </c>
      <c r="O34" s="64"/>
      <c r="P34" s="64">
        <v>0</v>
      </c>
      <c r="Q34" s="24">
        <f t="shared" si="2"/>
        <v>0</v>
      </c>
      <c r="R34" s="24">
        <v>0</v>
      </c>
    </row>
    <row r="35" spans="1:18" ht="9" customHeight="1">
      <c r="A35" s="86">
        <v>26</v>
      </c>
      <c r="B35" s="87" t="s">
        <v>43</v>
      </c>
      <c r="C35" s="21"/>
      <c r="D35" s="22"/>
      <c r="E35" s="25"/>
      <c r="F35" s="63">
        <v>0</v>
      </c>
      <c r="G35" s="64"/>
      <c r="H35" s="64">
        <v>0</v>
      </c>
      <c r="I35" s="24">
        <f t="shared" si="0"/>
        <v>0</v>
      </c>
      <c r="J35" s="63">
        <v>0</v>
      </c>
      <c r="K35" s="64"/>
      <c r="L35" s="64">
        <v>0</v>
      </c>
      <c r="M35" s="24">
        <f t="shared" si="1"/>
        <v>0</v>
      </c>
      <c r="N35" s="63">
        <v>0</v>
      </c>
      <c r="O35" s="64"/>
      <c r="P35" s="64">
        <v>0</v>
      </c>
      <c r="Q35" s="24">
        <f t="shared" si="2"/>
        <v>0</v>
      </c>
      <c r="R35" s="24">
        <v>0</v>
      </c>
    </row>
    <row r="36" spans="1:18" ht="9" customHeight="1">
      <c r="A36" s="86">
        <v>27</v>
      </c>
      <c r="B36" s="87" t="s">
        <v>44</v>
      </c>
      <c r="C36" s="21"/>
      <c r="D36" s="22"/>
      <c r="E36" s="25"/>
      <c r="F36" s="63">
        <v>0</v>
      </c>
      <c r="G36" s="64"/>
      <c r="H36" s="64">
        <v>0</v>
      </c>
      <c r="I36" s="24">
        <f t="shared" si="0"/>
        <v>0</v>
      </c>
      <c r="J36" s="63">
        <v>0</v>
      </c>
      <c r="K36" s="64"/>
      <c r="L36" s="64">
        <v>0</v>
      </c>
      <c r="M36" s="24">
        <f t="shared" si="1"/>
        <v>0</v>
      </c>
      <c r="N36" s="63">
        <v>0</v>
      </c>
      <c r="O36" s="64"/>
      <c r="P36" s="64">
        <v>0</v>
      </c>
      <c r="Q36" s="24">
        <f t="shared" si="2"/>
        <v>0</v>
      </c>
      <c r="R36" s="24">
        <v>0</v>
      </c>
    </row>
    <row r="37" spans="1:18" ht="9" customHeight="1">
      <c r="A37" s="86">
        <v>28</v>
      </c>
      <c r="B37" s="87" t="s">
        <v>45</v>
      </c>
      <c r="C37" s="21"/>
      <c r="D37" s="22"/>
      <c r="E37" s="25"/>
      <c r="F37" s="63">
        <v>0</v>
      </c>
      <c r="G37" s="64"/>
      <c r="H37" s="64">
        <v>0</v>
      </c>
      <c r="I37" s="24">
        <f t="shared" si="0"/>
        <v>0</v>
      </c>
      <c r="J37" s="63">
        <v>0</v>
      </c>
      <c r="K37" s="64"/>
      <c r="L37" s="64">
        <v>0</v>
      </c>
      <c r="M37" s="24">
        <f t="shared" si="1"/>
        <v>0</v>
      </c>
      <c r="N37" s="63">
        <v>0</v>
      </c>
      <c r="O37" s="64"/>
      <c r="P37" s="64">
        <v>0</v>
      </c>
      <c r="Q37" s="24">
        <f t="shared" si="2"/>
        <v>0</v>
      </c>
      <c r="R37" s="24">
        <v>0</v>
      </c>
    </row>
    <row r="38" spans="1:18" s="15" customFormat="1" ht="9" customHeight="1">
      <c r="A38" s="92">
        <v>29</v>
      </c>
      <c r="B38" s="93" t="s">
        <v>46</v>
      </c>
      <c r="C38" s="25"/>
      <c r="D38" s="26"/>
      <c r="E38" s="25"/>
      <c r="F38" s="66">
        <f>SUM(F28:F37)</f>
        <v>0</v>
      </c>
      <c r="G38" s="67"/>
      <c r="H38" s="67">
        <f>SUM(H28:H37)</f>
        <v>0</v>
      </c>
      <c r="I38" s="24">
        <f t="shared" si="0"/>
        <v>0</v>
      </c>
      <c r="J38" s="66">
        <f>SUM(J28:J37)</f>
        <v>0</v>
      </c>
      <c r="K38" s="67"/>
      <c r="L38" s="67">
        <f>SUM(L28:L37)</f>
        <v>0</v>
      </c>
      <c r="M38" s="24">
        <f t="shared" si="1"/>
        <v>0</v>
      </c>
      <c r="N38" s="66">
        <f>SUM(N28:N37)</f>
        <v>0</v>
      </c>
      <c r="O38" s="67"/>
      <c r="P38" s="67">
        <f>SUM(P28:P37)</f>
        <v>0</v>
      </c>
      <c r="Q38" s="24">
        <f t="shared" si="2"/>
        <v>0</v>
      </c>
      <c r="R38" s="24">
        <v>0</v>
      </c>
    </row>
    <row r="39" spans="1:18" ht="12" customHeight="1">
      <c r="A39" s="86">
        <v>30</v>
      </c>
      <c r="B39" s="87" t="s">
        <v>47</v>
      </c>
      <c r="C39" s="27"/>
      <c r="D39" s="28"/>
      <c r="E39" s="25"/>
      <c r="F39" s="68">
        <v>0</v>
      </c>
      <c r="G39" s="69"/>
      <c r="H39" s="69">
        <v>0</v>
      </c>
      <c r="I39" s="24">
        <f t="shared" si="0"/>
        <v>0</v>
      </c>
      <c r="J39" s="68">
        <v>0</v>
      </c>
      <c r="K39" s="69"/>
      <c r="L39" s="69">
        <v>0</v>
      </c>
      <c r="M39" s="24">
        <f t="shared" si="1"/>
        <v>0</v>
      </c>
      <c r="N39" s="68">
        <v>0</v>
      </c>
      <c r="O39" s="69"/>
      <c r="P39" s="69">
        <v>0</v>
      </c>
      <c r="Q39" s="24">
        <f t="shared" si="2"/>
        <v>0</v>
      </c>
      <c r="R39" s="24">
        <v>0</v>
      </c>
    </row>
    <row r="40" spans="1:18" ht="9" customHeight="1">
      <c r="A40" s="86">
        <v>31</v>
      </c>
      <c r="B40" s="87" t="s">
        <v>48</v>
      </c>
      <c r="C40" s="27"/>
      <c r="D40" s="28"/>
      <c r="E40" s="25"/>
      <c r="F40" s="68">
        <v>0</v>
      </c>
      <c r="G40" s="69"/>
      <c r="H40" s="69">
        <f>+'5B bev felh'!C48</f>
        <v>0</v>
      </c>
      <c r="I40" s="24">
        <f t="shared" si="0"/>
        <v>0</v>
      </c>
      <c r="J40" s="68">
        <v>0</v>
      </c>
      <c r="K40" s="69"/>
      <c r="L40" s="69">
        <f>+'5B bev felh'!J48</f>
        <v>0</v>
      </c>
      <c r="M40" s="24">
        <f t="shared" si="1"/>
        <v>0</v>
      </c>
      <c r="N40" s="68">
        <v>0</v>
      </c>
      <c r="O40" s="69"/>
      <c r="P40" s="69">
        <f>+'5B bev felh'!N48</f>
        <v>0</v>
      </c>
      <c r="Q40" s="24">
        <f t="shared" si="2"/>
        <v>0</v>
      </c>
      <c r="R40" s="24">
        <v>0</v>
      </c>
    </row>
    <row r="41" spans="1:18" ht="9" customHeight="1">
      <c r="A41" s="86">
        <v>32</v>
      </c>
      <c r="B41" s="87" t="s">
        <v>49</v>
      </c>
      <c r="C41" s="27"/>
      <c r="D41" s="28"/>
      <c r="E41" s="25"/>
      <c r="F41" s="68">
        <v>0</v>
      </c>
      <c r="G41" s="69"/>
      <c r="H41" s="69">
        <v>0</v>
      </c>
      <c r="I41" s="24">
        <f aca="true" t="shared" si="3" ref="I41:I60">SUM(F41:H41)</f>
        <v>0</v>
      </c>
      <c r="J41" s="68">
        <v>0</v>
      </c>
      <c r="K41" s="69"/>
      <c r="L41" s="69">
        <v>0</v>
      </c>
      <c r="M41" s="24">
        <f aca="true" t="shared" si="4" ref="M41:M60">SUM(J41:L41)</f>
        <v>0</v>
      </c>
      <c r="N41" s="68">
        <v>0</v>
      </c>
      <c r="O41" s="69"/>
      <c r="P41" s="69">
        <v>0</v>
      </c>
      <c r="Q41" s="24">
        <f aca="true" t="shared" si="5" ref="Q41:Q60">SUM(N41:P41)</f>
        <v>0</v>
      </c>
      <c r="R41" s="24">
        <v>0</v>
      </c>
    </row>
    <row r="42" spans="1:18" ht="9.75" customHeight="1">
      <c r="A42" s="86">
        <v>33</v>
      </c>
      <c r="B42" s="87" t="s">
        <v>50</v>
      </c>
      <c r="C42" s="27"/>
      <c r="D42" s="28"/>
      <c r="E42" s="25"/>
      <c r="F42" s="68">
        <v>0</v>
      </c>
      <c r="G42" s="69"/>
      <c r="H42" s="69">
        <v>0</v>
      </c>
      <c r="I42" s="24">
        <f t="shared" si="3"/>
        <v>0</v>
      </c>
      <c r="J42" s="68">
        <v>0</v>
      </c>
      <c r="K42" s="69"/>
      <c r="L42" s="69">
        <v>0</v>
      </c>
      <c r="M42" s="24">
        <f t="shared" si="4"/>
        <v>0</v>
      </c>
      <c r="N42" s="68">
        <v>0</v>
      </c>
      <c r="O42" s="69"/>
      <c r="P42" s="69">
        <v>0</v>
      </c>
      <c r="Q42" s="24">
        <f t="shared" si="5"/>
        <v>0</v>
      </c>
      <c r="R42" s="24">
        <v>0</v>
      </c>
    </row>
    <row r="43" spans="1:18" ht="9" customHeight="1">
      <c r="A43" s="86">
        <v>34</v>
      </c>
      <c r="B43" s="87" t="s">
        <v>51</v>
      </c>
      <c r="C43" s="21"/>
      <c r="D43" s="22"/>
      <c r="E43" s="25"/>
      <c r="F43" s="63">
        <v>0</v>
      </c>
      <c r="G43" s="64"/>
      <c r="H43" s="64">
        <v>0</v>
      </c>
      <c r="I43" s="24">
        <f t="shared" si="3"/>
        <v>0</v>
      </c>
      <c r="J43" s="63">
        <v>0</v>
      </c>
      <c r="K43" s="64"/>
      <c r="L43" s="64">
        <v>0</v>
      </c>
      <c r="M43" s="24">
        <f t="shared" si="4"/>
        <v>0</v>
      </c>
      <c r="N43" s="63">
        <v>0</v>
      </c>
      <c r="O43" s="64"/>
      <c r="P43" s="64">
        <v>0</v>
      </c>
      <c r="Q43" s="24">
        <f t="shared" si="5"/>
        <v>0</v>
      </c>
      <c r="R43" s="24">
        <v>0</v>
      </c>
    </row>
    <row r="44" spans="1:18" ht="9.75" customHeight="1">
      <c r="A44" s="86">
        <v>35</v>
      </c>
      <c r="B44" s="87" t="s">
        <v>52</v>
      </c>
      <c r="C44" s="27"/>
      <c r="D44" s="28"/>
      <c r="E44" s="25"/>
      <c r="F44" s="68">
        <v>0</v>
      </c>
      <c r="G44" s="69"/>
      <c r="H44" s="69">
        <v>0</v>
      </c>
      <c r="I44" s="24">
        <f t="shared" si="3"/>
        <v>0</v>
      </c>
      <c r="J44" s="68">
        <v>0</v>
      </c>
      <c r="K44" s="69"/>
      <c r="L44" s="69">
        <v>0</v>
      </c>
      <c r="M44" s="24">
        <f t="shared" si="4"/>
        <v>0</v>
      </c>
      <c r="N44" s="68">
        <v>0</v>
      </c>
      <c r="O44" s="69"/>
      <c r="P44" s="69">
        <v>0</v>
      </c>
      <c r="Q44" s="24">
        <f t="shared" si="5"/>
        <v>0</v>
      </c>
      <c r="R44" s="24">
        <v>0</v>
      </c>
    </row>
    <row r="45" spans="1:18" s="15" customFormat="1" ht="9.75" customHeight="1">
      <c r="A45" s="92">
        <v>36</v>
      </c>
      <c r="B45" s="93" t="s">
        <v>53</v>
      </c>
      <c r="C45" s="25"/>
      <c r="D45" s="26"/>
      <c r="E45" s="25"/>
      <c r="F45" s="66">
        <f>SUM(F39:F44)</f>
        <v>0</v>
      </c>
      <c r="G45" s="67">
        <f>SUM(G35:G44)</f>
        <v>0</v>
      </c>
      <c r="H45" s="67">
        <f>SUM(H39:H44)</f>
        <v>0</v>
      </c>
      <c r="I45" s="24">
        <f t="shared" si="3"/>
        <v>0</v>
      </c>
      <c r="J45" s="66">
        <f>SUM(J39:J44)</f>
        <v>0</v>
      </c>
      <c r="K45" s="67">
        <f>SUM(K35:K44)</f>
        <v>0</v>
      </c>
      <c r="L45" s="67">
        <f>SUM(L39:L44)</f>
        <v>0</v>
      </c>
      <c r="M45" s="24">
        <f t="shared" si="4"/>
        <v>0</v>
      </c>
      <c r="N45" s="66">
        <f>SUM(N39:N44)</f>
        <v>0</v>
      </c>
      <c r="O45" s="67">
        <f>SUM(O35:O44)</f>
        <v>0</v>
      </c>
      <c r="P45" s="67">
        <f>SUM(P39:P44)</f>
        <v>0</v>
      </c>
      <c r="Q45" s="24">
        <f t="shared" si="5"/>
        <v>0</v>
      </c>
      <c r="R45" s="24">
        <v>0</v>
      </c>
    </row>
    <row r="46" spans="1:18" s="15" customFormat="1" ht="9.75" customHeight="1">
      <c r="A46" s="71" t="s">
        <v>159</v>
      </c>
      <c r="B46" s="72" t="s">
        <v>90</v>
      </c>
      <c r="C46" s="25"/>
      <c r="D46" s="26"/>
      <c r="E46" s="25"/>
      <c r="F46" s="66">
        <v>0</v>
      </c>
      <c r="G46" s="67">
        <v>0</v>
      </c>
      <c r="H46" s="67">
        <v>0</v>
      </c>
      <c r="I46" s="24">
        <v>0</v>
      </c>
      <c r="J46" s="66">
        <v>0</v>
      </c>
      <c r="K46" s="67">
        <v>0</v>
      </c>
      <c r="L46" s="67">
        <v>0</v>
      </c>
      <c r="M46" s="24">
        <v>0</v>
      </c>
      <c r="N46" s="66">
        <v>0</v>
      </c>
      <c r="O46" s="67">
        <v>0</v>
      </c>
      <c r="P46" s="67">
        <v>0</v>
      </c>
      <c r="Q46" s="24">
        <f t="shared" si="5"/>
        <v>0</v>
      </c>
      <c r="R46" s="24">
        <v>0</v>
      </c>
    </row>
    <row r="47" spans="1:18" ht="9.75" customHeight="1">
      <c r="A47" s="86">
        <v>37</v>
      </c>
      <c r="B47" s="87" t="s">
        <v>54</v>
      </c>
      <c r="C47" s="21"/>
      <c r="D47" s="22"/>
      <c r="E47" s="25"/>
      <c r="F47" s="63">
        <v>0</v>
      </c>
      <c r="G47" s="64"/>
      <c r="H47" s="64">
        <v>0</v>
      </c>
      <c r="I47" s="24">
        <f t="shared" si="3"/>
        <v>0</v>
      </c>
      <c r="J47" s="63">
        <v>0</v>
      </c>
      <c r="K47" s="64"/>
      <c r="L47" s="64">
        <v>0</v>
      </c>
      <c r="M47" s="24">
        <f t="shared" si="4"/>
        <v>0</v>
      </c>
      <c r="N47" s="63">
        <v>0</v>
      </c>
      <c r="O47" s="64"/>
      <c r="P47" s="64">
        <v>0</v>
      </c>
      <c r="Q47" s="24">
        <f t="shared" si="5"/>
        <v>0</v>
      </c>
      <c r="R47" s="24">
        <v>0</v>
      </c>
    </row>
    <row r="48" spans="1:18" ht="9.75" customHeight="1">
      <c r="A48" s="86">
        <v>38</v>
      </c>
      <c r="B48" s="87" t="s">
        <v>55</v>
      </c>
      <c r="C48" s="27"/>
      <c r="D48" s="28"/>
      <c r="E48" s="25"/>
      <c r="F48" s="68">
        <v>0</v>
      </c>
      <c r="G48" s="69"/>
      <c r="H48" s="69">
        <v>99495</v>
      </c>
      <c r="I48" s="24">
        <f t="shared" si="3"/>
        <v>99495</v>
      </c>
      <c r="J48" s="68">
        <v>0</v>
      </c>
      <c r="K48" s="69"/>
      <c r="L48" s="69">
        <v>99495</v>
      </c>
      <c r="M48" s="24">
        <f t="shared" si="4"/>
        <v>99495</v>
      </c>
      <c r="N48" s="68">
        <v>0</v>
      </c>
      <c r="O48" s="69"/>
      <c r="P48" s="69">
        <v>0</v>
      </c>
      <c r="Q48" s="24">
        <f t="shared" si="5"/>
        <v>0</v>
      </c>
      <c r="R48" s="24">
        <v>0</v>
      </c>
    </row>
    <row r="49" spans="1:18" ht="9.75" customHeight="1">
      <c r="A49" s="86">
        <v>41</v>
      </c>
      <c r="B49" s="87" t="s">
        <v>56</v>
      </c>
      <c r="C49" s="21"/>
      <c r="D49" s="22"/>
      <c r="E49" s="25"/>
      <c r="F49" s="63">
        <v>0</v>
      </c>
      <c r="G49" s="64"/>
      <c r="H49" s="64"/>
      <c r="I49" s="24">
        <f t="shared" si="3"/>
        <v>0</v>
      </c>
      <c r="J49" s="63">
        <v>0</v>
      </c>
      <c r="K49" s="64"/>
      <c r="L49" s="64"/>
      <c r="M49" s="24">
        <f t="shared" si="4"/>
        <v>0</v>
      </c>
      <c r="N49" s="63">
        <v>0</v>
      </c>
      <c r="O49" s="64"/>
      <c r="P49" s="64">
        <v>0</v>
      </c>
      <c r="Q49" s="24">
        <f t="shared" si="5"/>
        <v>0</v>
      </c>
      <c r="R49" s="24">
        <v>0</v>
      </c>
    </row>
    <row r="50" spans="1:18" s="15" customFormat="1" ht="9.75" customHeight="1">
      <c r="A50" s="92">
        <v>42</v>
      </c>
      <c r="B50" s="93" t="s">
        <v>57</v>
      </c>
      <c r="C50" s="25"/>
      <c r="D50" s="26"/>
      <c r="E50" s="25"/>
      <c r="F50" s="66">
        <f>SUM(F47:F49)</f>
        <v>0</v>
      </c>
      <c r="G50" s="67"/>
      <c r="H50" s="67">
        <f>SUM(H47:H49)</f>
        <v>99495</v>
      </c>
      <c r="I50" s="24">
        <f t="shared" si="3"/>
        <v>99495</v>
      </c>
      <c r="J50" s="66">
        <f>SUM(J47:J49)</f>
        <v>0</v>
      </c>
      <c r="K50" s="67"/>
      <c r="L50" s="67">
        <f>SUM(L47:L49)</f>
        <v>99495</v>
      </c>
      <c r="M50" s="24">
        <f t="shared" si="4"/>
        <v>99495</v>
      </c>
      <c r="N50" s="66">
        <f>SUM(N47:N49)</f>
        <v>0</v>
      </c>
      <c r="O50" s="67"/>
      <c r="P50" s="67">
        <f>SUM(P47:P49)</f>
        <v>0</v>
      </c>
      <c r="Q50" s="24">
        <f t="shared" si="5"/>
        <v>0</v>
      </c>
      <c r="R50" s="24">
        <v>0</v>
      </c>
    </row>
    <row r="51" spans="1:18" ht="9.75" customHeight="1">
      <c r="A51" s="86">
        <v>43</v>
      </c>
      <c r="B51" s="87" t="s">
        <v>58</v>
      </c>
      <c r="C51" s="21"/>
      <c r="D51" s="22"/>
      <c r="E51" s="25"/>
      <c r="F51" s="63">
        <v>0</v>
      </c>
      <c r="G51" s="64"/>
      <c r="H51" s="64">
        <v>0</v>
      </c>
      <c r="I51" s="24">
        <f t="shared" si="3"/>
        <v>0</v>
      </c>
      <c r="J51" s="63">
        <v>0</v>
      </c>
      <c r="K51" s="64"/>
      <c r="L51" s="64">
        <v>0</v>
      </c>
      <c r="M51" s="24">
        <f t="shared" si="4"/>
        <v>0</v>
      </c>
      <c r="N51" s="63">
        <v>0</v>
      </c>
      <c r="O51" s="64"/>
      <c r="P51" s="64">
        <v>0</v>
      </c>
      <c r="Q51" s="24">
        <f t="shared" si="5"/>
        <v>0</v>
      </c>
      <c r="R51" s="24">
        <v>0</v>
      </c>
    </row>
    <row r="52" spans="1:18" ht="9.75" customHeight="1">
      <c r="A52" s="86">
        <v>44</v>
      </c>
      <c r="B52" s="87" t="s">
        <v>59</v>
      </c>
      <c r="C52" s="21"/>
      <c r="D52" s="22"/>
      <c r="E52" s="25"/>
      <c r="F52" s="63">
        <v>0</v>
      </c>
      <c r="G52" s="64"/>
      <c r="H52" s="64">
        <f>+'5B bev felh'!C56</f>
        <v>0</v>
      </c>
      <c r="I52" s="24">
        <f t="shared" si="3"/>
        <v>0</v>
      </c>
      <c r="J52" s="63">
        <v>0</v>
      </c>
      <c r="K52" s="64"/>
      <c r="L52" s="64">
        <v>0</v>
      </c>
      <c r="M52" s="24">
        <f t="shared" si="4"/>
        <v>0</v>
      </c>
      <c r="N52" s="63">
        <v>0</v>
      </c>
      <c r="O52" s="64"/>
      <c r="P52" s="64"/>
      <c r="Q52" s="24">
        <f t="shared" si="5"/>
        <v>0</v>
      </c>
      <c r="R52" s="24">
        <v>0</v>
      </c>
    </row>
    <row r="53" spans="1:18" ht="9.75" customHeight="1">
      <c r="A53" s="86">
        <v>45</v>
      </c>
      <c r="B53" s="87" t="s">
        <v>60</v>
      </c>
      <c r="C53" s="21"/>
      <c r="D53" s="21"/>
      <c r="E53" s="25"/>
      <c r="F53" s="63">
        <v>0</v>
      </c>
      <c r="G53" s="73"/>
      <c r="H53" s="73">
        <v>0</v>
      </c>
      <c r="I53" s="24">
        <f t="shared" si="3"/>
        <v>0</v>
      </c>
      <c r="J53" s="63">
        <v>0</v>
      </c>
      <c r="K53" s="73"/>
      <c r="L53" s="73">
        <v>0</v>
      </c>
      <c r="M53" s="24">
        <f t="shared" si="4"/>
        <v>0</v>
      </c>
      <c r="N53" s="63">
        <v>0</v>
      </c>
      <c r="O53" s="73"/>
      <c r="P53" s="73">
        <v>0</v>
      </c>
      <c r="Q53" s="24">
        <f t="shared" si="5"/>
        <v>0</v>
      </c>
      <c r="R53" s="24">
        <v>0</v>
      </c>
    </row>
    <row r="54" spans="1:18" ht="9.75" customHeight="1">
      <c r="A54" s="86">
        <v>46</v>
      </c>
      <c r="B54" s="87" t="s">
        <v>61</v>
      </c>
      <c r="C54" s="21"/>
      <c r="D54" s="21"/>
      <c r="E54" s="25"/>
      <c r="F54" s="63">
        <v>0</v>
      </c>
      <c r="G54" s="73"/>
      <c r="H54" s="73">
        <v>0</v>
      </c>
      <c r="I54" s="24">
        <f t="shared" si="3"/>
        <v>0</v>
      </c>
      <c r="J54" s="63">
        <v>0</v>
      </c>
      <c r="K54" s="73"/>
      <c r="L54" s="73">
        <v>0</v>
      </c>
      <c r="M54" s="24">
        <f t="shared" si="4"/>
        <v>0</v>
      </c>
      <c r="N54" s="63">
        <v>0</v>
      </c>
      <c r="O54" s="73"/>
      <c r="P54" s="73">
        <v>0</v>
      </c>
      <c r="Q54" s="24">
        <f t="shared" si="5"/>
        <v>0</v>
      </c>
      <c r="R54" s="24">
        <v>0</v>
      </c>
    </row>
    <row r="55" spans="1:18" s="15" customFormat="1" ht="9.75" customHeight="1">
      <c r="A55" s="92">
        <v>47</v>
      </c>
      <c r="B55" s="93" t="s">
        <v>62</v>
      </c>
      <c r="C55" s="25"/>
      <c r="D55" s="25"/>
      <c r="E55" s="25"/>
      <c r="F55" s="66">
        <f>SUM(F51:F54)</f>
        <v>0</v>
      </c>
      <c r="G55" s="74"/>
      <c r="H55" s="74">
        <f>SUM(H51:H54)</f>
        <v>0</v>
      </c>
      <c r="I55" s="24">
        <f t="shared" si="3"/>
        <v>0</v>
      </c>
      <c r="J55" s="66">
        <f>SUM(J51:J54)</f>
        <v>0</v>
      </c>
      <c r="K55" s="74"/>
      <c r="L55" s="74">
        <f>SUM(L51:L54)</f>
        <v>0</v>
      </c>
      <c r="M55" s="24">
        <f t="shared" si="4"/>
        <v>0</v>
      </c>
      <c r="N55" s="66">
        <f>SUM(N51:N54)</f>
        <v>0</v>
      </c>
      <c r="O55" s="74"/>
      <c r="P55" s="74">
        <f>SUM(P51:P54)</f>
        <v>0</v>
      </c>
      <c r="Q55" s="24">
        <f t="shared" si="5"/>
        <v>0</v>
      </c>
      <c r="R55" s="24">
        <v>0</v>
      </c>
    </row>
    <row r="56" spans="1:18" s="15" customFormat="1" ht="9.75" customHeight="1">
      <c r="A56" s="92">
        <v>48</v>
      </c>
      <c r="B56" s="93" t="s">
        <v>160</v>
      </c>
      <c r="C56" s="25"/>
      <c r="D56" s="25"/>
      <c r="E56" s="25"/>
      <c r="F56" s="66">
        <f>+F14+F19+F27+F38+F45+F50+F55</f>
        <v>0</v>
      </c>
      <c r="G56" s="74">
        <f>+G14+G19+G22+G27+G38+G45+G50+G55</f>
        <v>0</v>
      </c>
      <c r="H56" s="74">
        <f>+H14+H19+H22+H27+H38+H45+H50+H55</f>
        <v>99523</v>
      </c>
      <c r="I56" s="24">
        <f t="shared" si="3"/>
        <v>99523</v>
      </c>
      <c r="J56" s="66">
        <f>+J14+J19+J27+J38+J45+J50+J55</f>
        <v>0</v>
      </c>
      <c r="K56" s="74">
        <f>+K14+K19+K22+K27+K38+K45+K50+K55</f>
        <v>0</v>
      </c>
      <c r="L56" s="74">
        <f>+L14+L19+L22+L27+L38+L45+L50+L55</f>
        <v>99523</v>
      </c>
      <c r="M56" s="24">
        <f t="shared" si="4"/>
        <v>99523</v>
      </c>
      <c r="N56" s="66">
        <f>+N14+N19+N27+N38+N45+N50+N55</f>
        <v>0</v>
      </c>
      <c r="O56" s="74">
        <f>+O14+O19+O22+O27+O38+O45+O50+O55</f>
        <v>0</v>
      </c>
      <c r="P56" s="74">
        <f>+P14+P19+P22+P27+P38+P45+P50+P55</f>
        <v>0</v>
      </c>
      <c r="Q56" s="24">
        <f t="shared" si="5"/>
        <v>0</v>
      </c>
      <c r="R56" s="24">
        <v>0</v>
      </c>
    </row>
    <row r="57" spans="1:18" ht="9.75" customHeight="1">
      <c r="A57" s="86">
        <v>49</v>
      </c>
      <c r="B57" s="87" t="s">
        <v>64</v>
      </c>
      <c r="C57" s="21"/>
      <c r="D57" s="21"/>
      <c r="E57" s="25"/>
      <c r="F57" s="63">
        <v>0</v>
      </c>
      <c r="G57" s="73"/>
      <c r="H57" s="73"/>
      <c r="I57" s="24">
        <f t="shared" si="3"/>
        <v>0</v>
      </c>
      <c r="J57" s="63">
        <v>0</v>
      </c>
      <c r="K57" s="73"/>
      <c r="L57" s="73">
        <v>451</v>
      </c>
      <c r="M57" s="24">
        <f t="shared" si="4"/>
        <v>451</v>
      </c>
      <c r="N57" s="63">
        <v>0</v>
      </c>
      <c r="O57" s="73"/>
      <c r="P57" s="73">
        <f>+'5B bev felh'!M56</f>
        <v>9048</v>
      </c>
      <c r="Q57" s="24">
        <f t="shared" si="5"/>
        <v>9048</v>
      </c>
      <c r="R57" s="24">
        <f>+Q57*100/M57</f>
        <v>2006.2084257206209</v>
      </c>
    </row>
    <row r="58" spans="1:18" ht="9.75" customHeight="1">
      <c r="A58" s="86">
        <v>50</v>
      </c>
      <c r="B58" s="87" t="s">
        <v>65</v>
      </c>
      <c r="C58" s="27"/>
      <c r="D58" s="27"/>
      <c r="E58" s="25"/>
      <c r="F58" s="68">
        <v>0</v>
      </c>
      <c r="G58" s="80">
        <v>1000</v>
      </c>
      <c r="H58" s="80">
        <v>-1000</v>
      </c>
      <c r="I58" s="24">
        <f t="shared" si="3"/>
        <v>0</v>
      </c>
      <c r="J58" s="68">
        <v>0</v>
      </c>
      <c r="K58" s="80">
        <v>1000</v>
      </c>
      <c r="L58" s="80">
        <v>-1000</v>
      </c>
      <c r="M58" s="24">
        <f t="shared" si="4"/>
        <v>0</v>
      </c>
      <c r="N58" s="68">
        <v>0</v>
      </c>
      <c r="O58" s="80"/>
      <c r="P58" s="80">
        <v>0</v>
      </c>
      <c r="Q58" s="24">
        <f t="shared" si="5"/>
        <v>0</v>
      </c>
      <c r="R58" s="24">
        <v>0</v>
      </c>
    </row>
    <row r="59" spans="1:18" ht="9.75" customHeight="1" thickBot="1">
      <c r="A59" s="94">
        <v>51</v>
      </c>
      <c r="B59" s="95" t="s">
        <v>66</v>
      </c>
      <c r="C59" s="21"/>
      <c r="D59" s="21"/>
      <c r="E59" s="25"/>
      <c r="F59" s="76">
        <v>0</v>
      </c>
      <c r="G59" s="77"/>
      <c r="H59" s="77">
        <v>0</v>
      </c>
      <c r="I59" s="34">
        <f t="shared" si="3"/>
        <v>0</v>
      </c>
      <c r="J59" s="76">
        <v>0</v>
      </c>
      <c r="K59" s="77"/>
      <c r="L59" s="77">
        <v>0</v>
      </c>
      <c r="M59" s="34">
        <f t="shared" si="4"/>
        <v>0</v>
      </c>
      <c r="N59" s="76">
        <v>0</v>
      </c>
      <c r="O59" s="77"/>
      <c r="P59" s="77">
        <v>0</v>
      </c>
      <c r="Q59" s="34">
        <f t="shared" si="5"/>
        <v>0</v>
      </c>
      <c r="R59" s="24">
        <v>0</v>
      </c>
    </row>
    <row r="60" spans="1:18" ht="12" hidden="1" thickBot="1">
      <c r="A60" s="78"/>
      <c r="B60" s="20" t="s">
        <v>67</v>
      </c>
      <c r="C60" s="79">
        <v>0</v>
      </c>
      <c r="D60" s="79">
        <v>0</v>
      </c>
      <c r="E60" s="23">
        <v>0</v>
      </c>
      <c r="F60" s="79">
        <v>0</v>
      </c>
      <c r="G60" s="79"/>
      <c r="H60" s="79">
        <v>0</v>
      </c>
      <c r="I60" s="23">
        <f t="shared" si="3"/>
        <v>0</v>
      </c>
      <c r="J60" s="79">
        <v>0</v>
      </c>
      <c r="K60" s="79"/>
      <c r="L60" s="79">
        <v>0</v>
      </c>
      <c r="M60" s="23">
        <f t="shared" si="4"/>
        <v>0</v>
      </c>
      <c r="N60" s="79">
        <v>0</v>
      </c>
      <c r="O60" s="79"/>
      <c r="P60" s="79">
        <v>0</v>
      </c>
      <c r="Q60" s="23">
        <f t="shared" si="5"/>
        <v>0</v>
      </c>
      <c r="R60" s="296">
        <v>0</v>
      </c>
    </row>
    <row r="61" spans="1:18" s="18" customFormat="1" ht="24" customHeight="1" thickBot="1">
      <c r="A61" s="301">
        <v>52</v>
      </c>
      <c r="B61" s="302" t="s">
        <v>68</v>
      </c>
      <c r="C61" s="186"/>
      <c r="D61" s="186"/>
      <c r="E61" s="186"/>
      <c r="F61" s="297">
        <f>+F56+F57+F58+F59</f>
        <v>0</v>
      </c>
      <c r="G61" s="298">
        <f>+G56+G57+G58</f>
        <v>1000</v>
      </c>
      <c r="H61" s="298">
        <f>+H56+H57+H58</f>
        <v>98523</v>
      </c>
      <c r="I61" s="299">
        <f>+I56+I57+I58+I59</f>
        <v>99523</v>
      </c>
      <c r="J61" s="297">
        <f>+J56+J57+J58+J59</f>
        <v>0</v>
      </c>
      <c r="K61" s="298">
        <f>+K56+K57+K58</f>
        <v>1000</v>
      </c>
      <c r="L61" s="298">
        <f>+L56+L57+L58</f>
        <v>98974</v>
      </c>
      <c r="M61" s="299">
        <f>+M56+M57+M58+M59</f>
        <v>99974</v>
      </c>
      <c r="N61" s="297">
        <f>+N56+N57+N58+N59</f>
        <v>0</v>
      </c>
      <c r="O61" s="298">
        <f>+O56+O57+O58</f>
        <v>0</v>
      </c>
      <c r="P61" s="298">
        <f>+P56+P57+P58</f>
        <v>9048</v>
      </c>
      <c r="Q61" s="303">
        <f>+Q56+Q57+Q58+Q59</f>
        <v>9048</v>
      </c>
      <c r="R61" s="178">
        <f>+Q61*100/M61</f>
        <v>9.050353091803869</v>
      </c>
    </row>
    <row r="62" spans="1:18" s="15" customFormat="1" ht="20.25" customHeight="1">
      <c r="A62" s="300"/>
      <c r="B62" s="244" t="s">
        <v>69</v>
      </c>
      <c r="C62" s="25"/>
      <c r="D62" s="25"/>
      <c r="E62" s="25"/>
      <c r="F62" s="242"/>
      <c r="G62" s="239"/>
      <c r="H62" s="239"/>
      <c r="I62" s="179"/>
      <c r="J62" s="242"/>
      <c r="K62" s="239"/>
      <c r="L62" s="239"/>
      <c r="M62" s="179"/>
      <c r="N62" s="242"/>
      <c r="O62" s="239"/>
      <c r="P62" s="239"/>
      <c r="Q62" s="179"/>
      <c r="R62" s="179"/>
    </row>
    <row r="63" spans="1:18" s="15" customFormat="1" ht="10.5" customHeight="1">
      <c r="A63" s="96">
        <v>53</v>
      </c>
      <c r="B63" s="72" t="s">
        <v>70</v>
      </c>
      <c r="C63" s="25"/>
      <c r="D63" s="25"/>
      <c r="E63" s="25"/>
      <c r="F63" s="66">
        <f>SUM(F64:F68)</f>
        <v>0</v>
      </c>
      <c r="G63" s="74"/>
      <c r="H63" s="74">
        <f>SUM(H64:H67)</f>
        <v>0</v>
      </c>
      <c r="I63" s="24">
        <f aca="true" t="shared" si="6" ref="I63:I75">SUM(F63:H63)</f>
        <v>0</v>
      </c>
      <c r="J63" s="66">
        <f>SUM(J64:J68)</f>
        <v>0</v>
      </c>
      <c r="K63" s="74"/>
      <c r="L63" s="74">
        <f>SUM(L64:L67)</f>
        <v>0</v>
      </c>
      <c r="M63" s="24">
        <f aca="true" t="shared" si="7" ref="M63:M75">SUM(J63:L63)</f>
        <v>0</v>
      </c>
      <c r="N63" s="66">
        <f>SUM(N64:N68)</f>
        <v>0</v>
      </c>
      <c r="O63" s="74"/>
      <c r="P63" s="74">
        <f>SUM(P64:P67)</f>
        <v>0</v>
      </c>
      <c r="Q63" s="24">
        <f aca="true" t="shared" si="8" ref="Q63:R68">SUM(N63:P63)</f>
        <v>0</v>
      </c>
      <c r="R63" s="24">
        <f t="shared" si="8"/>
        <v>0</v>
      </c>
    </row>
    <row r="64" spans="1:18" ht="10.5" customHeight="1">
      <c r="A64" s="97"/>
      <c r="B64" s="62" t="s">
        <v>71</v>
      </c>
      <c r="C64" s="27"/>
      <c r="D64" s="27"/>
      <c r="E64" s="25"/>
      <c r="F64" s="68"/>
      <c r="G64" s="80"/>
      <c r="H64" s="80"/>
      <c r="I64" s="24">
        <f t="shared" si="6"/>
        <v>0</v>
      </c>
      <c r="J64" s="68"/>
      <c r="K64" s="80"/>
      <c r="L64" s="80"/>
      <c r="M64" s="24">
        <f t="shared" si="7"/>
        <v>0</v>
      </c>
      <c r="N64" s="68"/>
      <c r="O64" s="80"/>
      <c r="P64" s="80"/>
      <c r="Q64" s="24">
        <f t="shared" si="8"/>
        <v>0</v>
      </c>
      <c r="R64" s="24">
        <f t="shared" si="8"/>
        <v>0</v>
      </c>
    </row>
    <row r="65" spans="1:18" ht="10.5" customHeight="1">
      <c r="A65" s="97"/>
      <c r="B65" s="62" t="s">
        <v>72</v>
      </c>
      <c r="C65" s="27"/>
      <c r="D65" s="27"/>
      <c r="E65" s="25"/>
      <c r="F65" s="68"/>
      <c r="G65" s="80"/>
      <c r="H65" s="80"/>
      <c r="I65" s="24">
        <f t="shared" si="6"/>
        <v>0</v>
      </c>
      <c r="J65" s="68"/>
      <c r="K65" s="80"/>
      <c r="L65" s="80"/>
      <c r="M65" s="24">
        <f t="shared" si="7"/>
        <v>0</v>
      </c>
      <c r="N65" s="68"/>
      <c r="O65" s="80"/>
      <c r="P65" s="80"/>
      <c r="Q65" s="24">
        <f t="shared" si="8"/>
        <v>0</v>
      </c>
      <c r="R65" s="24">
        <f t="shared" si="8"/>
        <v>0</v>
      </c>
    </row>
    <row r="66" spans="1:18" ht="10.5" customHeight="1">
      <c r="A66" s="97"/>
      <c r="B66" s="62" t="s">
        <v>73</v>
      </c>
      <c r="C66" s="27"/>
      <c r="D66" s="27"/>
      <c r="E66" s="25"/>
      <c r="F66" s="81"/>
      <c r="G66" s="80"/>
      <c r="H66" s="80"/>
      <c r="I66" s="24">
        <f t="shared" si="6"/>
        <v>0</v>
      </c>
      <c r="J66" s="81"/>
      <c r="K66" s="80"/>
      <c r="L66" s="80"/>
      <c r="M66" s="24">
        <f t="shared" si="7"/>
        <v>0</v>
      </c>
      <c r="N66" s="81"/>
      <c r="O66" s="80"/>
      <c r="P66" s="80"/>
      <c r="Q66" s="24">
        <f t="shared" si="8"/>
        <v>0</v>
      </c>
      <c r="R66" s="24">
        <f t="shared" si="8"/>
        <v>0</v>
      </c>
    </row>
    <row r="67" spans="1:18" ht="10.5" customHeight="1">
      <c r="A67" s="97"/>
      <c r="B67" s="62" t="s">
        <v>74</v>
      </c>
      <c r="C67" s="27"/>
      <c r="D67" s="27"/>
      <c r="E67" s="25"/>
      <c r="F67" s="68">
        <v>0</v>
      </c>
      <c r="G67" s="80"/>
      <c r="H67" s="80"/>
      <c r="I67" s="24">
        <f t="shared" si="6"/>
        <v>0</v>
      </c>
      <c r="J67" s="68">
        <v>0</v>
      </c>
      <c r="K67" s="80"/>
      <c r="L67" s="80"/>
      <c r="M67" s="24">
        <f t="shared" si="7"/>
        <v>0</v>
      </c>
      <c r="N67" s="68">
        <v>0</v>
      </c>
      <c r="O67" s="80"/>
      <c r="P67" s="80"/>
      <c r="Q67" s="24">
        <f t="shared" si="8"/>
        <v>0</v>
      </c>
      <c r="R67" s="24">
        <f t="shared" si="8"/>
        <v>0</v>
      </c>
    </row>
    <row r="68" spans="1:18" ht="10.5" customHeight="1">
      <c r="A68" s="97"/>
      <c r="B68" s="62" t="s">
        <v>75</v>
      </c>
      <c r="C68" s="27"/>
      <c r="D68" s="27"/>
      <c r="E68" s="25"/>
      <c r="F68" s="68">
        <v>0</v>
      </c>
      <c r="G68" s="80"/>
      <c r="H68" s="80">
        <v>0</v>
      </c>
      <c r="I68" s="24">
        <f t="shared" si="6"/>
        <v>0</v>
      </c>
      <c r="J68" s="68">
        <v>0</v>
      </c>
      <c r="K68" s="80"/>
      <c r="L68" s="80">
        <v>0</v>
      </c>
      <c r="M68" s="24">
        <f t="shared" si="7"/>
        <v>0</v>
      </c>
      <c r="N68" s="68">
        <v>0</v>
      </c>
      <c r="O68" s="80"/>
      <c r="P68" s="80">
        <v>0</v>
      </c>
      <c r="Q68" s="24">
        <f t="shared" si="8"/>
        <v>0</v>
      </c>
      <c r="R68" s="24">
        <f t="shared" si="8"/>
        <v>0</v>
      </c>
    </row>
    <row r="69" spans="1:18" s="15" customFormat="1" ht="10.5" customHeight="1">
      <c r="A69" s="96">
        <v>54</v>
      </c>
      <c r="B69" s="72" t="s">
        <v>76</v>
      </c>
      <c r="C69" s="25"/>
      <c r="D69" s="25"/>
      <c r="E69" s="25"/>
      <c r="F69" s="66">
        <v>0</v>
      </c>
      <c r="G69" s="74">
        <f>SUM(G70:G72)</f>
        <v>1000</v>
      </c>
      <c r="H69" s="74">
        <f>SUM(H70:H72)</f>
        <v>98523</v>
      </c>
      <c r="I69" s="24">
        <f t="shared" si="6"/>
        <v>99523</v>
      </c>
      <c r="J69" s="66">
        <v>0</v>
      </c>
      <c r="K69" s="74">
        <f>SUM(K70:K72)</f>
        <v>1000</v>
      </c>
      <c r="L69" s="74">
        <f>SUM(L70:L72)</f>
        <v>98974</v>
      </c>
      <c r="M69" s="24">
        <f t="shared" si="7"/>
        <v>99974</v>
      </c>
      <c r="N69" s="66">
        <v>0</v>
      </c>
      <c r="O69" s="74">
        <f>SUM(O70:O72)</f>
        <v>0</v>
      </c>
      <c r="P69" s="74">
        <f>SUM(P70:P72)</f>
        <v>9048</v>
      </c>
      <c r="Q69" s="24">
        <f aca="true" t="shared" si="9" ref="Q69:Q75">SUM(N69:P69)</f>
        <v>9048</v>
      </c>
      <c r="R69" s="45">
        <f>+Q69*100/M69</f>
        <v>9.050353091803869</v>
      </c>
    </row>
    <row r="70" spans="1:18" ht="11.25" customHeight="1">
      <c r="A70" s="97"/>
      <c r="B70" s="62" t="s">
        <v>77</v>
      </c>
      <c r="C70" s="21"/>
      <c r="D70" s="21"/>
      <c r="E70" s="25"/>
      <c r="F70" s="63">
        <v>0</v>
      </c>
      <c r="G70" s="73"/>
      <c r="H70" s="73">
        <f>+'[3]2012_kiadás terv'!$I$43</f>
        <v>91723</v>
      </c>
      <c r="I70" s="24">
        <f t="shared" si="6"/>
        <v>91723</v>
      </c>
      <c r="J70" s="63">
        <v>0</v>
      </c>
      <c r="K70" s="73"/>
      <c r="L70" s="73">
        <f>+'[3]2012_kiadás terv'!$I$43</f>
        <v>91723</v>
      </c>
      <c r="M70" s="24">
        <f t="shared" si="7"/>
        <v>91723</v>
      </c>
      <c r="N70" s="63">
        <v>0</v>
      </c>
      <c r="O70" s="73"/>
      <c r="P70" s="73">
        <v>4852</v>
      </c>
      <c r="Q70" s="24">
        <f t="shared" si="9"/>
        <v>4852</v>
      </c>
      <c r="R70" s="45">
        <f>+Q70*100/M70</f>
        <v>5.28984006192558</v>
      </c>
    </row>
    <row r="71" spans="1:18" ht="11.25" customHeight="1">
      <c r="A71" s="97"/>
      <c r="B71" s="62" t="s">
        <v>78</v>
      </c>
      <c r="C71" s="21"/>
      <c r="D71" s="21"/>
      <c r="E71" s="25"/>
      <c r="F71" s="63">
        <v>0</v>
      </c>
      <c r="G71" s="73">
        <f>+'[5]4 kiad2011'!$M$85</f>
        <v>1000</v>
      </c>
      <c r="H71" s="73">
        <f>+'[3]2012_kiadás terv'!$H$43</f>
        <v>6800</v>
      </c>
      <c r="I71" s="24">
        <f t="shared" si="6"/>
        <v>7800</v>
      </c>
      <c r="J71" s="63">
        <v>0</v>
      </c>
      <c r="K71" s="73">
        <f>+'[5]4 kiad2011'!$M$85</f>
        <v>1000</v>
      </c>
      <c r="L71" s="73">
        <v>7251</v>
      </c>
      <c r="M71" s="24">
        <f t="shared" si="7"/>
        <v>8251</v>
      </c>
      <c r="N71" s="63">
        <v>0</v>
      </c>
      <c r="O71" s="73">
        <v>0</v>
      </c>
      <c r="P71" s="73">
        <v>4196</v>
      </c>
      <c r="Q71" s="24">
        <f t="shared" si="9"/>
        <v>4196</v>
      </c>
      <c r="R71" s="45">
        <f>+Q71*100/M71</f>
        <v>50.85444188583202</v>
      </c>
    </row>
    <row r="72" spans="1:18" ht="11.25" customHeight="1">
      <c r="A72" s="97"/>
      <c r="B72" s="62" t="s">
        <v>79</v>
      </c>
      <c r="C72" s="21"/>
      <c r="D72" s="21"/>
      <c r="E72" s="25"/>
      <c r="F72" s="63">
        <v>0</v>
      </c>
      <c r="G72" s="73"/>
      <c r="H72" s="73"/>
      <c r="I72" s="24">
        <f t="shared" si="6"/>
        <v>0</v>
      </c>
      <c r="J72" s="63">
        <v>0</v>
      </c>
      <c r="K72" s="73"/>
      <c r="L72" s="73"/>
      <c r="M72" s="24">
        <f t="shared" si="7"/>
        <v>0</v>
      </c>
      <c r="N72" s="63">
        <v>0</v>
      </c>
      <c r="O72" s="73"/>
      <c r="P72" s="73"/>
      <c r="Q72" s="24">
        <f t="shared" si="9"/>
        <v>0</v>
      </c>
      <c r="R72" s="24">
        <f>SUM(O72:Q72)</f>
        <v>0</v>
      </c>
    </row>
    <row r="73" spans="1:18" s="15" customFormat="1" ht="10.5" customHeight="1">
      <c r="A73" s="96">
        <v>55</v>
      </c>
      <c r="B73" s="72" t="s">
        <v>80</v>
      </c>
      <c r="C73" s="25"/>
      <c r="D73" s="25"/>
      <c r="E73" s="25"/>
      <c r="F73" s="66">
        <v>0</v>
      </c>
      <c r="G73" s="74"/>
      <c r="H73" s="74"/>
      <c r="I73" s="24">
        <f t="shared" si="6"/>
        <v>0</v>
      </c>
      <c r="J73" s="66">
        <v>0</v>
      </c>
      <c r="K73" s="74"/>
      <c r="L73" s="74"/>
      <c r="M73" s="24">
        <f t="shared" si="7"/>
        <v>0</v>
      </c>
      <c r="N73" s="66">
        <v>0</v>
      </c>
      <c r="O73" s="74"/>
      <c r="P73" s="74"/>
      <c r="Q73" s="24">
        <f t="shared" si="9"/>
        <v>0</v>
      </c>
      <c r="R73" s="24">
        <f>SUM(O73:Q73)</f>
        <v>0</v>
      </c>
    </row>
    <row r="74" spans="1:18" s="15" customFormat="1" ht="10.5" customHeight="1">
      <c r="A74" s="96">
        <v>56</v>
      </c>
      <c r="B74" s="72" t="s">
        <v>81</v>
      </c>
      <c r="C74" s="25"/>
      <c r="D74" s="25"/>
      <c r="E74" s="25"/>
      <c r="F74" s="66">
        <v>0</v>
      </c>
      <c r="G74" s="74"/>
      <c r="H74" s="74"/>
      <c r="I74" s="24">
        <f t="shared" si="6"/>
        <v>0</v>
      </c>
      <c r="J74" s="66">
        <v>0</v>
      </c>
      <c r="K74" s="74"/>
      <c r="L74" s="74"/>
      <c r="M74" s="24">
        <f t="shared" si="7"/>
        <v>0</v>
      </c>
      <c r="N74" s="66">
        <v>0</v>
      </c>
      <c r="O74" s="74"/>
      <c r="P74" s="74"/>
      <c r="Q74" s="24">
        <f t="shared" si="9"/>
        <v>0</v>
      </c>
      <c r="R74" s="24">
        <f>SUM(O74:Q74)</f>
        <v>0</v>
      </c>
    </row>
    <row r="75" spans="1:18" ht="10.5" customHeight="1" thickBot="1">
      <c r="A75" s="98"/>
      <c r="B75" s="75" t="s">
        <v>82</v>
      </c>
      <c r="C75" s="21"/>
      <c r="D75" s="21"/>
      <c r="E75" s="21"/>
      <c r="F75" s="63">
        <v>0</v>
      </c>
      <c r="G75" s="73"/>
      <c r="H75" s="73">
        <v>0</v>
      </c>
      <c r="I75" s="24">
        <f t="shared" si="6"/>
        <v>0</v>
      </c>
      <c r="J75" s="63">
        <v>0</v>
      </c>
      <c r="K75" s="73"/>
      <c r="L75" s="73">
        <v>0</v>
      </c>
      <c r="M75" s="24">
        <f t="shared" si="7"/>
        <v>0</v>
      </c>
      <c r="N75" s="63">
        <v>0</v>
      </c>
      <c r="O75" s="73"/>
      <c r="P75" s="73">
        <v>0</v>
      </c>
      <c r="Q75" s="24">
        <f t="shared" si="9"/>
        <v>0</v>
      </c>
      <c r="R75" s="24">
        <f>SUM(O75:Q75)</f>
        <v>0</v>
      </c>
    </row>
    <row r="76" spans="1:18" ht="11.25" hidden="1">
      <c r="A76" s="78"/>
      <c r="B76" s="35" t="s">
        <v>67</v>
      </c>
      <c r="C76" s="46">
        <v>0</v>
      </c>
      <c r="D76" s="79">
        <v>0</v>
      </c>
      <c r="E76" s="25">
        <v>0</v>
      </c>
      <c r="F76" s="99">
        <v>0</v>
      </c>
      <c r="G76" s="79"/>
      <c r="H76" s="79">
        <v>0</v>
      </c>
      <c r="I76" s="23">
        <v>0</v>
      </c>
      <c r="J76" s="99">
        <v>0</v>
      </c>
      <c r="K76" s="79"/>
      <c r="L76" s="79">
        <v>0</v>
      </c>
      <c r="M76" s="23">
        <v>0</v>
      </c>
      <c r="N76" s="99">
        <v>0</v>
      </c>
      <c r="O76" s="79"/>
      <c r="P76" s="79">
        <v>0</v>
      </c>
      <c r="Q76" s="23">
        <v>0</v>
      </c>
      <c r="R76" s="23">
        <v>0</v>
      </c>
    </row>
    <row r="77" spans="1:18" s="18" customFormat="1" ht="24" customHeight="1" thickBot="1">
      <c r="A77" s="47">
        <v>57</v>
      </c>
      <c r="B77" s="48" t="s">
        <v>83</v>
      </c>
      <c r="C77" s="40"/>
      <c r="D77" s="40"/>
      <c r="E77" s="40"/>
      <c r="F77" s="83">
        <f aca="true" t="shared" si="10" ref="F77:R77">+F74+F73+F69+F63</f>
        <v>0</v>
      </c>
      <c r="G77" s="84">
        <f t="shared" si="10"/>
        <v>1000</v>
      </c>
      <c r="H77" s="84">
        <f t="shared" si="10"/>
        <v>98523</v>
      </c>
      <c r="I77" s="42">
        <f t="shared" si="10"/>
        <v>99523</v>
      </c>
      <c r="J77" s="83">
        <f t="shared" si="10"/>
        <v>0</v>
      </c>
      <c r="K77" s="84">
        <f t="shared" si="10"/>
        <v>1000</v>
      </c>
      <c r="L77" s="84">
        <f t="shared" si="10"/>
        <v>98974</v>
      </c>
      <c r="M77" s="42">
        <f t="shared" si="10"/>
        <v>99974</v>
      </c>
      <c r="N77" s="83">
        <f t="shared" si="10"/>
        <v>0</v>
      </c>
      <c r="O77" s="84">
        <f t="shared" si="10"/>
        <v>0</v>
      </c>
      <c r="P77" s="84">
        <f t="shared" si="10"/>
        <v>9048</v>
      </c>
      <c r="Q77" s="42">
        <f t="shared" si="10"/>
        <v>9048</v>
      </c>
      <c r="R77" s="49">
        <f t="shared" si="10"/>
        <v>9.050353091803869</v>
      </c>
    </row>
    <row r="78" spans="1:16" ht="13.5" customHeight="1">
      <c r="A78" s="100" t="str">
        <f>+'2 2012_rend_ mérleg'!A78:H78</f>
        <v>Pilisborosjenő, 2012. szeptember</v>
      </c>
      <c r="B78" s="100"/>
      <c r="C78" s="100"/>
      <c r="D78" s="100"/>
      <c r="E78" s="100"/>
      <c r="G78" s="52"/>
      <c r="H78" s="52"/>
      <c r="K78" s="52"/>
      <c r="L78" s="52"/>
      <c r="O78" s="52"/>
      <c r="P78" s="52"/>
    </row>
    <row r="79" ht="12.75" hidden="1"/>
    <row r="80" ht="12.75" hidden="1"/>
    <row r="81" ht="12.75" hidden="1"/>
    <row r="82" spans="1:5" ht="12.75" hidden="1">
      <c r="A82" s="50"/>
      <c r="B82" s="50"/>
      <c r="C82" s="50"/>
      <c r="D82" s="50"/>
      <c r="E82" s="50"/>
    </row>
    <row r="83" ht="12.75" hidden="1"/>
    <row r="84" spans="7:16" ht="12.75" hidden="1">
      <c r="G84" s="52"/>
      <c r="H84" s="52" t="e">
        <f>+I77+#REF!</f>
        <v>#REF!</v>
      </c>
      <c r="K84" s="52"/>
      <c r="L84" s="52" t="e">
        <f>+M77+#REF!</f>
        <v>#REF!</v>
      </c>
      <c r="O84" s="52"/>
      <c r="P84" s="52" t="e">
        <f>+Q77+#REF!</f>
        <v>#REF!</v>
      </c>
    </row>
    <row r="85" ht="12.75" hidden="1"/>
    <row r="86" spans="6:16" ht="12.75" hidden="1">
      <c r="F86" s="52">
        <f>+F61-F77</f>
        <v>0</v>
      </c>
      <c r="G86" s="52"/>
      <c r="H86" s="52">
        <f>+H61-H77</f>
        <v>0</v>
      </c>
      <c r="J86" s="52">
        <f>+J61-J77</f>
        <v>0</v>
      </c>
      <c r="K86" s="52"/>
      <c r="L86" s="52">
        <f>+L61-L77</f>
        <v>0</v>
      </c>
      <c r="N86" s="52">
        <f>+N61-N77</f>
        <v>0</v>
      </c>
      <c r="O86" s="52"/>
      <c r="P86" s="52">
        <f>+P61-P77</f>
        <v>0</v>
      </c>
    </row>
    <row r="87" ht="12.75" hidden="1"/>
    <row r="88" ht="12.75" hidden="1"/>
    <row r="89" spans="9:18" ht="12.75">
      <c r="I89" s="52"/>
      <c r="M89" s="52"/>
      <c r="Q89" s="52"/>
      <c r="R89" s="52"/>
    </row>
    <row r="90" spans="7:16" ht="12.75" hidden="1">
      <c r="G90" s="52"/>
      <c r="H90" s="52"/>
      <c r="K90" s="52"/>
      <c r="L90" s="52"/>
      <c r="O90" s="52"/>
      <c r="P90" s="52"/>
    </row>
    <row r="91" ht="12.75" hidden="1"/>
    <row r="92" spans="7:16" ht="12.75" hidden="1">
      <c r="G92" s="52"/>
      <c r="H92" s="52"/>
      <c r="K92" s="52"/>
      <c r="L92" s="52"/>
      <c r="O92" s="52"/>
      <c r="P92" s="52"/>
    </row>
    <row r="93" spans="6:18" s="54" customFormat="1" ht="12.75">
      <c r="F93" s="57"/>
      <c r="G93" s="53"/>
      <c r="H93" s="53"/>
      <c r="I93" s="53"/>
      <c r="J93" s="57"/>
      <c r="K93" s="53"/>
      <c r="L93" s="53"/>
      <c r="M93" s="53"/>
      <c r="N93" s="57"/>
      <c r="O93" s="53"/>
      <c r="P93" s="53"/>
      <c r="Q93" s="53"/>
      <c r="R93" s="53"/>
    </row>
    <row r="94" spans="6:18" s="54" customFormat="1" ht="12.75" hidden="1">
      <c r="F94" s="57"/>
      <c r="G94" s="53"/>
      <c r="H94" s="53"/>
      <c r="I94" s="57"/>
      <c r="J94" s="57"/>
      <c r="K94" s="53"/>
      <c r="L94" s="53"/>
      <c r="M94" s="57"/>
      <c r="N94" s="57"/>
      <c r="O94" s="53"/>
      <c r="P94" s="53"/>
      <c r="Q94" s="57"/>
      <c r="R94" s="57"/>
    </row>
    <row r="95" spans="6:18" s="54" customFormat="1" ht="12.75"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</row>
    <row r="96" spans="6:18" s="54" customFormat="1" ht="12.75"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</row>
    <row r="97" spans="6:18" s="54" customFormat="1" ht="12.75"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</row>
    <row r="98" spans="6:18" s="54" customFormat="1" ht="12.75"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</row>
    <row r="99" spans="6:18" s="54" customFormat="1" ht="12.75"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</row>
    <row r="100" spans="6:18" s="54" customFormat="1" ht="12.75"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</row>
    <row r="101" spans="6:18" s="54" customFormat="1" ht="12.75"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</row>
    <row r="102" spans="6:18" s="54" customFormat="1" ht="12.75"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</row>
    <row r="103" spans="6:18" s="54" customFormat="1" ht="12.75"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</row>
    <row r="104" spans="6:18" s="54" customFormat="1" ht="12.75"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</row>
    <row r="105" spans="6:18" s="54" customFormat="1" ht="12.75"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</row>
    <row r="106" spans="6:18" s="54" customFormat="1" ht="12.75"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</row>
    <row r="107" spans="6:18" s="54" customFormat="1" ht="12.75"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</row>
    <row r="108" spans="6:18" s="54" customFormat="1" ht="12.75"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</row>
    <row r="109" spans="6:18" s="54" customFormat="1" ht="12.75"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</row>
    <row r="110" spans="6:18" s="54" customFormat="1" ht="12.75"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</row>
    <row r="111" spans="6:18" s="54" customFormat="1" ht="12.75"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</row>
    <row r="112" spans="6:18" s="54" customFormat="1" ht="12.75"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</row>
    <row r="113" spans="6:18" s="54" customFormat="1" ht="12.75"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</row>
    <row r="114" spans="6:18" s="54" customFormat="1" ht="12.75"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</row>
    <row r="115" spans="6:18" s="54" customFormat="1" ht="12.75"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</row>
    <row r="116" spans="6:18" s="54" customFormat="1" ht="12.75"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</row>
    <row r="117" spans="6:18" s="54" customFormat="1" ht="12.75"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</row>
    <row r="118" spans="6:18" s="54" customFormat="1" ht="12.75"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</row>
    <row r="119" spans="6:18" s="54" customFormat="1" ht="12.75"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</row>
    <row r="120" spans="6:18" s="54" customFormat="1" ht="12.75"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</row>
    <row r="121" spans="6:18" s="54" customFormat="1" ht="12.75"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</row>
    <row r="122" spans="6:18" s="54" customFormat="1" ht="12.75"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</row>
    <row r="123" spans="6:18" s="54" customFormat="1" ht="12.75"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</row>
    <row r="124" spans="6:18" s="54" customFormat="1" ht="12.75"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</row>
    <row r="125" spans="6:18" s="54" customFormat="1" ht="12.75"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</row>
    <row r="126" spans="6:18" s="54" customFormat="1" ht="12.75"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</row>
    <row r="127" spans="6:18" s="54" customFormat="1" ht="12.75"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</row>
    <row r="128" spans="6:18" s="54" customFormat="1" ht="12.75"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</row>
    <row r="129" spans="6:18" s="54" customFormat="1" ht="12.75"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</row>
    <row r="130" spans="6:18" s="54" customFormat="1" ht="12.75"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</row>
    <row r="131" spans="6:18" s="54" customFormat="1" ht="12.75"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</row>
    <row r="132" spans="6:18" s="54" customFormat="1" ht="12.75"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</row>
    <row r="133" spans="6:18" s="54" customFormat="1" ht="12.75"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</row>
    <row r="134" spans="6:18" s="54" customFormat="1" ht="12.75"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</row>
    <row r="135" spans="6:18" s="54" customFormat="1" ht="12.75"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</row>
    <row r="136" spans="6:18" s="54" customFormat="1" ht="12.75"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</row>
    <row r="137" spans="6:18" s="54" customFormat="1" ht="12.75"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</row>
    <row r="138" spans="6:18" s="54" customFormat="1" ht="12.75"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</row>
    <row r="139" spans="6:18" s="54" customFormat="1" ht="12.75"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</row>
    <row r="140" spans="6:18" s="54" customFormat="1" ht="12.75"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</row>
    <row r="141" spans="6:18" s="54" customFormat="1" ht="12.75"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</row>
    <row r="142" spans="6:18" s="54" customFormat="1" ht="12.75"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</row>
    <row r="143" spans="6:18" s="54" customFormat="1" ht="12.75"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</row>
    <row r="144" spans="6:18" s="54" customFormat="1" ht="12.75"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</row>
    <row r="145" spans="6:18" s="54" customFormat="1" ht="12.75"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</row>
    <row r="146" spans="6:18" s="54" customFormat="1" ht="12.75"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</row>
    <row r="147" spans="6:18" s="54" customFormat="1" ht="12.75"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</row>
    <row r="148" spans="6:18" s="54" customFormat="1" ht="12.75"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</row>
    <row r="149" spans="6:18" s="54" customFormat="1" ht="12.75"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</row>
    <row r="150" spans="6:18" s="54" customFormat="1" ht="12.75"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</row>
    <row r="151" spans="6:18" s="54" customFormat="1" ht="12.75"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</row>
    <row r="152" spans="6:18" s="54" customFormat="1" ht="12.75"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</row>
    <row r="153" spans="6:18" s="54" customFormat="1" ht="12.75"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</row>
    <row r="154" spans="6:18" s="54" customFormat="1" ht="12.75"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</row>
    <row r="155" spans="6:18" s="54" customFormat="1" ht="12.75"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</row>
    <row r="156" spans="6:18" s="54" customFormat="1" ht="12.75"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</row>
    <row r="157" spans="6:18" s="54" customFormat="1" ht="12.75"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</row>
    <row r="158" spans="6:18" s="54" customFormat="1" ht="12.75"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</row>
    <row r="159" spans="6:18" s="54" customFormat="1" ht="12.75"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</row>
    <row r="160" spans="6:18" s="54" customFormat="1" ht="12.75"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</row>
    <row r="161" spans="6:18" s="54" customFormat="1" ht="12.75"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</row>
    <row r="162" spans="6:18" s="54" customFormat="1" ht="12.75"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</row>
    <row r="163" spans="6:18" s="54" customFormat="1" ht="12.75"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</row>
    <row r="164" spans="6:18" s="54" customFormat="1" ht="12.75"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</row>
    <row r="165" spans="6:18" s="54" customFormat="1" ht="12.75"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</row>
    <row r="166" spans="6:18" s="54" customFormat="1" ht="12.75"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</row>
    <row r="167" spans="6:18" s="54" customFormat="1" ht="12.75"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</row>
    <row r="168" spans="6:18" s="54" customFormat="1" ht="12.75"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</row>
    <row r="169" spans="6:18" s="54" customFormat="1" ht="12.75"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</row>
    <row r="170" spans="6:18" s="54" customFormat="1" ht="12.75"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</row>
    <row r="171" spans="6:18" s="54" customFormat="1" ht="12.75"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</row>
    <row r="172" spans="6:18" s="54" customFormat="1" ht="12.75"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</row>
    <row r="173" spans="6:18" s="54" customFormat="1" ht="12.75"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</row>
    <row r="174" spans="6:18" s="54" customFormat="1" ht="12.75"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</row>
    <row r="175" spans="6:18" s="54" customFormat="1" ht="12.75"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</row>
    <row r="176" spans="6:18" s="54" customFormat="1" ht="12.75"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</row>
    <row r="177" spans="6:18" s="54" customFormat="1" ht="12.75"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</row>
    <row r="178" spans="6:18" s="54" customFormat="1" ht="12.75"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</row>
    <row r="179" spans="6:18" s="54" customFormat="1" ht="12.75"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</row>
    <row r="180" spans="6:18" s="54" customFormat="1" ht="12.75"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</row>
    <row r="181" spans="6:18" s="54" customFormat="1" ht="12.75"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</row>
    <row r="182" spans="6:18" s="54" customFormat="1" ht="12.75"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</row>
    <row r="183" spans="6:18" s="54" customFormat="1" ht="12.75"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</row>
    <row r="184" spans="6:18" s="54" customFormat="1" ht="12.75"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</row>
    <row r="185" spans="6:18" s="54" customFormat="1" ht="12.75"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</row>
    <row r="186" spans="6:18" s="54" customFormat="1" ht="12.75"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</row>
    <row r="187" spans="6:18" s="54" customFormat="1" ht="12.75"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</row>
    <row r="188" spans="6:18" s="54" customFormat="1" ht="12.75"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</row>
    <row r="189" spans="6:18" s="54" customFormat="1" ht="12.75"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</row>
    <row r="190" spans="6:18" s="54" customFormat="1" ht="12.75"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</row>
    <row r="191" spans="6:18" s="54" customFormat="1" ht="12.75"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</row>
    <row r="192" spans="6:18" s="54" customFormat="1" ht="12.75"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</row>
    <row r="193" spans="6:18" s="54" customFormat="1" ht="12.75"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</row>
    <row r="194" spans="6:18" s="54" customFormat="1" ht="12.75"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</row>
    <row r="195" spans="6:18" s="54" customFormat="1" ht="12.75"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</row>
    <row r="196" spans="6:18" s="54" customFormat="1" ht="12.75"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</row>
    <row r="197" spans="6:18" s="54" customFormat="1" ht="12.75"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</row>
    <row r="198" spans="6:18" s="54" customFormat="1" ht="12.75"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</row>
    <row r="199" spans="6:18" s="54" customFormat="1" ht="12.75"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</row>
    <row r="200" spans="6:18" s="54" customFormat="1" ht="12.75"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</row>
    <row r="201" spans="6:18" s="54" customFormat="1" ht="12.75"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</row>
    <row r="202" spans="6:18" s="54" customFormat="1" ht="12.75"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</row>
    <row r="203" spans="6:18" s="54" customFormat="1" ht="12.75"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</row>
    <row r="204" spans="6:18" s="54" customFormat="1" ht="12.75"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</row>
    <row r="205" spans="6:18" s="54" customFormat="1" ht="12.75"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</row>
    <row r="206" spans="6:18" s="54" customFormat="1" ht="12.75"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</row>
    <row r="207" spans="6:18" s="54" customFormat="1" ht="12.75"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</row>
    <row r="208" spans="6:18" s="54" customFormat="1" ht="12.75"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</row>
    <row r="209" spans="6:18" s="54" customFormat="1" ht="12.75"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</row>
    <row r="210" spans="6:18" s="54" customFormat="1" ht="12.75"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</row>
    <row r="211" spans="6:18" s="54" customFormat="1" ht="12.75"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</row>
    <row r="212" spans="6:18" s="54" customFormat="1" ht="12.75"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</row>
    <row r="213" spans="6:18" s="54" customFormat="1" ht="12.75"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</row>
    <row r="214" spans="6:18" s="54" customFormat="1" ht="12.75"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</row>
  </sheetData>
  <sheetProtection selectLockedCells="1" selectUnlockedCells="1"/>
  <mergeCells count="10">
    <mergeCell ref="A1:R1"/>
    <mergeCell ref="A2:R2"/>
    <mergeCell ref="A3:R3"/>
    <mergeCell ref="E4:H4"/>
    <mergeCell ref="I4:L4"/>
    <mergeCell ref="M4:P4"/>
    <mergeCell ref="C5:E5"/>
    <mergeCell ref="F5:I5"/>
    <mergeCell ref="J5:M5"/>
    <mergeCell ref="N5:Q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3" r:id="rId1"/>
  <rowBreaks count="1" manualBreakCount="1">
    <brk id="6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69"/>
  <sheetViews>
    <sheetView view="pageBreakPreview" zoomScaleSheetLayoutView="100" workbookViewId="0" topLeftCell="A1">
      <selection activeCell="F12" sqref="F12"/>
    </sheetView>
  </sheetViews>
  <sheetFormatPr defaultColWidth="9.00390625" defaultRowHeight="12.75"/>
  <cols>
    <col min="1" max="1" width="2.00390625" style="101" customWidth="1"/>
    <col min="2" max="2" width="39.875" style="102" customWidth="1"/>
    <col min="3" max="9" width="8.00390625" style="103" customWidth="1"/>
    <col min="10" max="10" width="8.00390625" style="104" customWidth="1"/>
    <col min="11" max="14" width="8.00390625" style="103" customWidth="1"/>
    <col min="15" max="15" width="8.125" style="103" customWidth="1"/>
    <col min="16" max="22" width="9.25390625" style="101" customWidth="1"/>
    <col min="23" max="23" width="9.125" style="101" customWidth="1"/>
    <col min="24" max="16384" width="9.25390625" style="101" customWidth="1"/>
  </cols>
  <sheetData>
    <row r="1" spans="1:15" ht="24.75" customHeight="1">
      <c r="A1" s="326" t="s">
        <v>158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</row>
    <row r="2" spans="1:10" ht="20.25" customHeight="1" thickBot="1">
      <c r="A2" s="327" t="s">
        <v>92</v>
      </c>
      <c r="B2" s="327"/>
      <c r="C2" s="327"/>
      <c r="D2" s="327"/>
      <c r="E2" s="327"/>
      <c r="F2" s="327"/>
      <c r="G2" s="327"/>
      <c r="H2" s="327"/>
      <c r="I2" s="327"/>
      <c r="J2" s="327"/>
    </row>
    <row r="3" spans="1:15" ht="16.5" customHeight="1" thickBot="1">
      <c r="A3" s="304" t="s">
        <v>93</v>
      </c>
      <c r="B3" s="328"/>
      <c r="C3" s="331" t="s">
        <v>2</v>
      </c>
      <c r="D3" s="331"/>
      <c r="E3" s="331"/>
      <c r="F3" s="331"/>
      <c r="G3" s="331" t="s">
        <v>3</v>
      </c>
      <c r="H3" s="331"/>
      <c r="I3" s="331"/>
      <c r="J3" s="331"/>
      <c r="K3" s="331" t="s">
        <v>4</v>
      </c>
      <c r="L3" s="331"/>
      <c r="M3" s="331"/>
      <c r="N3" s="331"/>
      <c r="O3" s="280"/>
    </row>
    <row r="4" spans="1:15" ht="16.5" customHeight="1" thickBot="1">
      <c r="A4" s="329"/>
      <c r="B4" s="330"/>
      <c r="C4" s="323" t="s">
        <v>10</v>
      </c>
      <c r="D4" s="324" t="s">
        <v>94</v>
      </c>
      <c r="E4" s="323" t="s">
        <v>86</v>
      </c>
      <c r="F4" s="323" t="s">
        <v>12</v>
      </c>
      <c r="G4" s="323" t="s">
        <v>10</v>
      </c>
      <c r="H4" s="324" t="s">
        <v>94</v>
      </c>
      <c r="I4" s="323" t="s">
        <v>86</v>
      </c>
      <c r="J4" s="323" t="s">
        <v>12</v>
      </c>
      <c r="K4" s="323" t="s">
        <v>10</v>
      </c>
      <c r="L4" s="324" t="s">
        <v>94</v>
      </c>
      <c r="M4" s="323" t="s">
        <v>86</v>
      </c>
      <c r="N4" s="323" t="s">
        <v>12</v>
      </c>
      <c r="O4" s="322" t="s">
        <v>95</v>
      </c>
    </row>
    <row r="5" spans="1:15" ht="12" customHeight="1" thickBot="1">
      <c r="A5" s="329"/>
      <c r="B5" s="330"/>
      <c r="C5" s="323"/>
      <c r="D5" s="325"/>
      <c r="E5" s="323"/>
      <c r="F5" s="323"/>
      <c r="G5" s="323"/>
      <c r="H5" s="325"/>
      <c r="I5" s="323"/>
      <c r="J5" s="323"/>
      <c r="K5" s="323"/>
      <c r="L5" s="325"/>
      <c r="M5" s="323"/>
      <c r="N5" s="323"/>
      <c r="O5" s="322"/>
    </row>
    <row r="6" spans="1:15" ht="16.5" customHeight="1" thickBot="1">
      <c r="A6" s="281"/>
      <c r="B6" s="109" t="s">
        <v>96</v>
      </c>
      <c r="C6" s="110">
        <f aca="true" t="shared" si="0" ref="C6:J6">SUM(C8:C20)</f>
        <v>21684</v>
      </c>
      <c r="D6" s="110">
        <f t="shared" si="0"/>
        <v>4311</v>
      </c>
      <c r="E6" s="110">
        <f t="shared" si="0"/>
        <v>27403</v>
      </c>
      <c r="F6" s="110">
        <f t="shared" si="0"/>
        <v>53398</v>
      </c>
      <c r="G6" s="110">
        <f t="shared" si="0"/>
        <v>21684</v>
      </c>
      <c r="H6" s="110">
        <f t="shared" si="0"/>
        <v>4311</v>
      </c>
      <c r="I6" s="110">
        <f t="shared" si="0"/>
        <v>27403</v>
      </c>
      <c r="J6" s="110">
        <f t="shared" si="0"/>
        <v>53398</v>
      </c>
      <c r="K6" s="110">
        <f>SUM(K7:K20)</f>
        <v>15127</v>
      </c>
      <c r="L6" s="111">
        <f>SUM(L7:L19)</f>
        <v>263</v>
      </c>
      <c r="M6" s="111">
        <f>SUM(M7:M19)</f>
        <v>8886</v>
      </c>
      <c r="N6" s="110">
        <f>SUM(N7:N20)</f>
        <v>24276</v>
      </c>
      <c r="O6" s="282">
        <f aca="true" t="shared" si="1" ref="O6:O20">+N6*100/J6</f>
        <v>45.46237686804749</v>
      </c>
    </row>
    <row r="7" spans="1:15" ht="16.5" customHeight="1">
      <c r="A7" s="283"/>
      <c r="B7" s="106" t="s">
        <v>15</v>
      </c>
      <c r="C7" s="107"/>
      <c r="D7" s="107"/>
      <c r="E7" s="108">
        <v>0</v>
      </c>
      <c r="F7" s="108">
        <f>SUM(C7:E7)</f>
        <v>0</v>
      </c>
      <c r="G7" s="107"/>
      <c r="H7" s="107"/>
      <c r="I7" s="108">
        <v>0</v>
      </c>
      <c r="J7" s="108">
        <f>SUM(G7:I7)</f>
        <v>0</v>
      </c>
      <c r="K7" s="107"/>
      <c r="L7" s="107">
        <v>263</v>
      </c>
      <c r="M7" s="107">
        <v>63</v>
      </c>
      <c r="N7" s="183">
        <f>SUM(K7:M7)</f>
        <v>326</v>
      </c>
      <c r="O7" s="284">
        <v>0</v>
      </c>
    </row>
    <row r="8" spans="1:15" ht="16.5" customHeight="1">
      <c r="A8" s="281"/>
      <c r="B8" s="112" t="s">
        <v>97</v>
      </c>
      <c r="C8" s="113"/>
      <c r="D8" s="113"/>
      <c r="E8" s="114">
        <v>2084</v>
      </c>
      <c r="F8" s="114">
        <f aca="true" t="shared" si="2" ref="F8:F19">SUM(C8:E8)</f>
        <v>2084</v>
      </c>
      <c r="G8" s="113"/>
      <c r="H8" s="113"/>
      <c r="I8" s="114">
        <v>2084</v>
      </c>
      <c r="J8" s="114">
        <f aca="true" t="shared" si="3" ref="J8:J19">SUM(G8:I8)</f>
        <v>2084</v>
      </c>
      <c r="K8" s="113"/>
      <c r="L8" s="113"/>
      <c r="M8" s="113">
        <v>426</v>
      </c>
      <c r="N8" s="114">
        <f aca="true" t="shared" si="4" ref="N8:N19">SUM(K8:M8)</f>
        <v>426</v>
      </c>
      <c r="O8" s="282">
        <f t="shared" si="1"/>
        <v>20.441458733205373</v>
      </c>
    </row>
    <row r="9" spans="1:15" ht="16.5" customHeight="1" hidden="1">
      <c r="A9" s="281"/>
      <c r="B9" s="112" t="s">
        <v>98</v>
      </c>
      <c r="C9" s="113"/>
      <c r="D9" s="113"/>
      <c r="E9" s="114"/>
      <c r="F9" s="114">
        <f t="shared" si="2"/>
        <v>0</v>
      </c>
      <c r="G9" s="113"/>
      <c r="H9" s="113"/>
      <c r="I9" s="114"/>
      <c r="J9" s="114">
        <f t="shared" si="3"/>
        <v>0</v>
      </c>
      <c r="K9" s="113"/>
      <c r="L9" s="113"/>
      <c r="M9" s="113"/>
      <c r="N9" s="114">
        <f t="shared" si="4"/>
        <v>0</v>
      </c>
      <c r="O9" s="282" t="e">
        <f t="shared" si="1"/>
        <v>#DIV/0!</v>
      </c>
    </row>
    <row r="10" spans="1:15" ht="18" customHeight="1">
      <c r="A10" s="281"/>
      <c r="B10" s="112" t="s">
        <v>99</v>
      </c>
      <c r="C10" s="113"/>
      <c r="D10" s="113"/>
      <c r="E10" s="114">
        <f>20000-2500-500-9600-1500-500</f>
        <v>5400</v>
      </c>
      <c r="F10" s="114">
        <f t="shared" si="2"/>
        <v>5400</v>
      </c>
      <c r="G10" s="113"/>
      <c r="H10" s="113"/>
      <c r="I10" s="114">
        <f>20000-2500-500-9600-1500-500</f>
        <v>5400</v>
      </c>
      <c r="J10" s="114">
        <f t="shared" si="3"/>
        <v>5400</v>
      </c>
      <c r="K10" s="113"/>
      <c r="L10" s="113"/>
      <c r="M10" s="113">
        <v>0</v>
      </c>
      <c r="N10" s="114">
        <f t="shared" si="4"/>
        <v>0</v>
      </c>
      <c r="O10" s="282">
        <f t="shared" si="1"/>
        <v>0</v>
      </c>
    </row>
    <row r="11" spans="1:15" ht="16.5" customHeight="1">
      <c r="A11" s="281"/>
      <c r="B11" s="112" t="s">
        <v>100</v>
      </c>
      <c r="C11" s="113"/>
      <c r="D11" s="113"/>
      <c r="E11" s="114">
        <v>2263</v>
      </c>
      <c r="F11" s="114">
        <f t="shared" si="2"/>
        <v>2263</v>
      </c>
      <c r="G11" s="113"/>
      <c r="H11" s="113"/>
      <c r="I11" s="114">
        <v>2263</v>
      </c>
      <c r="J11" s="114">
        <f t="shared" si="3"/>
        <v>2263</v>
      </c>
      <c r="K11" s="113"/>
      <c r="L11" s="113"/>
      <c r="M11" s="113">
        <v>376</v>
      </c>
      <c r="N11" s="114">
        <f t="shared" si="4"/>
        <v>376</v>
      </c>
      <c r="O11" s="282">
        <f t="shared" si="1"/>
        <v>16.61511268228016</v>
      </c>
    </row>
    <row r="12" spans="1:15" ht="16.5" customHeight="1">
      <c r="A12" s="281"/>
      <c r="B12" s="112" t="s">
        <v>101</v>
      </c>
      <c r="C12" s="113"/>
      <c r="D12" s="113"/>
      <c r="E12" s="114">
        <v>8963</v>
      </c>
      <c r="F12" s="114">
        <f t="shared" si="2"/>
        <v>8963</v>
      </c>
      <c r="G12" s="113"/>
      <c r="H12" s="113"/>
      <c r="I12" s="114">
        <v>8963</v>
      </c>
      <c r="J12" s="114">
        <f t="shared" si="3"/>
        <v>8963</v>
      </c>
      <c r="K12" s="113"/>
      <c r="L12" s="113"/>
      <c r="M12" s="113">
        <v>1968</v>
      </c>
      <c r="N12" s="114">
        <f t="shared" si="4"/>
        <v>1968</v>
      </c>
      <c r="O12" s="282">
        <f t="shared" si="1"/>
        <v>21.95693406225594</v>
      </c>
    </row>
    <row r="13" spans="1:15" ht="16.5" customHeight="1">
      <c r="A13" s="281"/>
      <c r="B13" s="115" t="s">
        <v>102</v>
      </c>
      <c r="C13" s="116"/>
      <c r="D13" s="116"/>
      <c r="E13" s="114">
        <v>500</v>
      </c>
      <c r="F13" s="114">
        <f t="shared" si="2"/>
        <v>500</v>
      </c>
      <c r="G13" s="116"/>
      <c r="H13" s="116"/>
      <c r="I13" s="114">
        <v>500</v>
      </c>
      <c r="J13" s="114">
        <f t="shared" si="3"/>
        <v>500</v>
      </c>
      <c r="K13" s="116"/>
      <c r="L13" s="116"/>
      <c r="M13" s="116">
        <v>44</v>
      </c>
      <c r="N13" s="114">
        <f t="shared" si="4"/>
        <v>44</v>
      </c>
      <c r="O13" s="282">
        <f t="shared" si="1"/>
        <v>8.8</v>
      </c>
    </row>
    <row r="14" spans="1:15" ht="15.75" customHeight="1" hidden="1">
      <c r="A14" s="281"/>
      <c r="B14" s="115" t="s">
        <v>103</v>
      </c>
      <c r="C14" s="116"/>
      <c r="D14" s="116"/>
      <c r="E14" s="114"/>
      <c r="F14" s="114">
        <f t="shared" si="2"/>
        <v>0</v>
      </c>
      <c r="G14" s="116"/>
      <c r="H14" s="116"/>
      <c r="I14" s="114"/>
      <c r="J14" s="114">
        <f t="shared" si="3"/>
        <v>0</v>
      </c>
      <c r="K14" s="116"/>
      <c r="L14" s="116"/>
      <c r="M14" s="116"/>
      <c r="N14" s="114">
        <f t="shared" si="4"/>
        <v>0</v>
      </c>
      <c r="O14" s="282" t="e">
        <f t="shared" si="1"/>
        <v>#DIV/0!</v>
      </c>
    </row>
    <row r="15" spans="1:15" ht="16.5" customHeight="1">
      <c r="A15" s="281"/>
      <c r="B15" s="115" t="s">
        <v>104</v>
      </c>
      <c r="C15" s="116"/>
      <c r="D15" s="116"/>
      <c r="E15" s="114">
        <v>644</v>
      </c>
      <c r="F15" s="114">
        <f t="shared" si="2"/>
        <v>644</v>
      </c>
      <c r="G15" s="116"/>
      <c r="H15" s="116"/>
      <c r="I15" s="114">
        <v>644</v>
      </c>
      <c r="J15" s="114">
        <f t="shared" si="3"/>
        <v>644</v>
      </c>
      <c r="K15" s="116"/>
      <c r="L15" s="116"/>
      <c r="M15" s="116">
        <v>307</v>
      </c>
      <c r="N15" s="114">
        <f t="shared" si="4"/>
        <v>307</v>
      </c>
      <c r="O15" s="282">
        <f t="shared" si="1"/>
        <v>47.67080745341615</v>
      </c>
    </row>
    <row r="16" spans="1:15" ht="16.5" customHeight="1">
      <c r="A16" s="281"/>
      <c r="B16" s="115" t="s">
        <v>105</v>
      </c>
      <c r="C16" s="116"/>
      <c r="D16" s="116">
        <v>4311</v>
      </c>
      <c r="E16" s="114"/>
      <c r="F16" s="114">
        <f t="shared" si="2"/>
        <v>4311</v>
      </c>
      <c r="G16" s="116"/>
      <c r="H16" s="116">
        <v>4311</v>
      </c>
      <c r="I16" s="114"/>
      <c r="J16" s="114">
        <f t="shared" si="3"/>
        <v>4311</v>
      </c>
      <c r="K16" s="116"/>
      <c r="L16" s="116"/>
      <c r="M16" s="116">
        <v>797</v>
      </c>
      <c r="N16" s="114">
        <f t="shared" si="4"/>
        <v>797</v>
      </c>
      <c r="O16" s="282">
        <f t="shared" si="1"/>
        <v>18.487589886337275</v>
      </c>
    </row>
    <row r="17" spans="1:15" ht="16.5" customHeight="1">
      <c r="A17" s="285"/>
      <c r="B17" s="117" t="s">
        <v>106</v>
      </c>
      <c r="C17" s="118">
        <v>21684</v>
      </c>
      <c r="D17" s="118">
        <v>0</v>
      </c>
      <c r="E17" s="119"/>
      <c r="F17" s="114">
        <f t="shared" si="2"/>
        <v>21684</v>
      </c>
      <c r="G17" s="118">
        <v>21684</v>
      </c>
      <c r="H17" s="118"/>
      <c r="I17" s="119"/>
      <c r="J17" s="114">
        <f t="shared" si="3"/>
        <v>21684</v>
      </c>
      <c r="K17" s="118">
        <v>15127</v>
      </c>
      <c r="L17" s="118"/>
      <c r="M17" s="118">
        <v>0</v>
      </c>
      <c r="N17" s="114">
        <f t="shared" si="4"/>
        <v>15127</v>
      </c>
      <c r="O17" s="282">
        <f t="shared" si="1"/>
        <v>69.76111418557461</v>
      </c>
    </row>
    <row r="18" spans="1:15" ht="16.5" customHeight="1" hidden="1">
      <c r="A18" s="285"/>
      <c r="B18" s="117" t="s">
        <v>107</v>
      </c>
      <c r="C18" s="118"/>
      <c r="D18" s="118"/>
      <c r="E18" s="120"/>
      <c r="F18" s="114">
        <f t="shared" si="2"/>
        <v>0</v>
      </c>
      <c r="G18" s="118"/>
      <c r="H18" s="118"/>
      <c r="I18" s="120"/>
      <c r="J18" s="114">
        <f t="shared" si="3"/>
        <v>0</v>
      </c>
      <c r="K18" s="118"/>
      <c r="L18" s="118"/>
      <c r="M18" s="118"/>
      <c r="N18" s="114">
        <f t="shared" si="4"/>
        <v>0</v>
      </c>
      <c r="O18" s="282" t="e">
        <f t="shared" si="1"/>
        <v>#DIV/0!</v>
      </c>
    </row>
    <row r="19" spans="1:15" ht="16.5" customHeight="1">
      <c r="A19" s="281"/>
      <c r="B19" s="115" t="s">
        <v>108</v>
      </c>
      <c r="C19" s="116"/>
      <c r="D19" s="116"/>
      <c r="E19" s="114">
        <f>60+7489</f>
        <v>7549</v>
      </c>
      <c r="F19" s="114">
        <f t="shared" si="2"/>
        <v>7549</v>
      </c>
      <c r="G19" s="116"/>
      <c r="H19" s="116"/>
      <c r="I19" s="114">
        <f>60+7489</f>
        <v>7549</v>
      </c>
      <c r="J19" s="114">
        <f t="shared" si="3"/>
        <v>7549</v>
      </c>
      <c r="K19" s="116"/>
      <c r="L19" s="116"/>
      <c r="M19" s="116">
        <v>4905</v>
      </c>
      <c r="N19" s="114">
        <f t="shared" si="4"/>
        <v>4905</v>
      </c>
      <c r="O19" s="282">
        <f t="shared" si="1"/>
        <v>64.9754934428401</v>
      </c>
    </row>
    <row r="20" spans="1:15" ht="16.5" customHeight="1" hidden="1">
      <c r="A20" s="281"/>
      <c r="B20" s="112" t="s">
        <v>109</v>
      </c>
      <c r="C20" s="113"/>
      <c r="D20" s="113"/>
      <c r="E20" s="114"/>
      <c r="F20" s="114"/>
      <c r="G20" s="113"/>
      <c r="H20" s="113"/>
      <c r="I20" s="114"/>
      <c r="J20" s="114"/>
      <c r="K20" s="113"/>
      <c r="L20" s="113"/>
      <c r="M20" s="113"/>
      <c r="N20" s="114"/>
      <c r="O20" s="282" t="e">
        <f t="shared" si="1"/>
        <v>#DIV/0!</v>
      </c>
    </row>
    <row r="21" spans="1:15" ht="16.5" customHeight="1">
      <c r="A21" s="281"/>
      <c r="B21" s="121" t="s">
        <v>17</v>
      </c>
      <c r="C21" s="110">
        <f aca="true" t="shared" si="5" ref="C21:N21">SUM(C22:C24)</f>
        <v>0</v>
      </c>
      <c r="D21" s="110">
        <f t="shared" si="5"/>
        <v>0</v>
      </c>
      <c r="E21" s="110">
        <f t="shared" si="5"/>
        <v>0</v>
      </c>
      <c r="F21" s="110">
        <f t="shared" si="5"/>
        <v>0</v>
      </c>
      <c r="G21" s="110">
        <f t="shared" si="5"/>
        <v>0</v>
      </c>
      <c r="H21" s="110">
        <f t="shared" si="5"/>
        <v>0</v>
      </c>
      <c r="I21" s="110">
        <f t="shared" si="5"/>
        <v>0</v>
      </c>
      <c r="J21" s="110">
        <f t="shared" si="5"/>
        <v>0</v>
      </c>
      <c r="K21" s="110">
        <f t="shared" si="5"/>
        <v>0</v>
      </c>
      <c r="L21" s="110">
        <f t="shared" si="5"/>
        <v>0</v>
      </c>
      <c r="M21" s="110">
        <f t="shared" si="5"/>
        <v>0</v>
      </c>
      <c r="N21" s="110">
        <f t="shared" si="5"/>
        <v>0</v>
      </c>
      <c r="O21" s="282">
        <v>0</v>
      </c>
    </row>
    <row r="22" spans="1:15" ht="16.5" customHeight="1">
      <c r="A22" s="281"/>
      <c r="B22" s="112" t="s">
        <v>110</v>
      </c>
      <c r="C22" s="113"/>
      <c r="D22" s="113"/>
      <c r="E22" s="114"/>
      <c r="F22" s="114"/>
      <c r="G22" s="113"/>
      <c r="H22" s="113"/>
      <c r="I22" s="114"/>
      <c r="J22" s="114"/>
      <c r="K22" s="113"/>
      <c r="L22" s="113"/>
      <c r="M22" s="113"/>
      <c r="N22" s="114"/>
      <c r="O22" s="282"/>
    </row>
    <row r="23" spans="1:15" ht="16.5" customHeight="1">
      <c r="A23" s="281"/>
      <c r="B23" s="112" t="s">
        <v>111</v>
      </c>
      <c r="C23" s="113"/>
      <c r="D23" s="113"/>
      <c r="E23" s="114"/>
      <c r="F23" s="114"/>
      <c r="G23" s="113"/>
      <c r="H23" s="113"/>
      <c r="I23" s="114"/>
      <c r="J23" s="114"/>
      <c r="K23" s="113"/>
      <c r="L23" s="113"/>
      <c r="M23" s="113"/>
      <c r="N23" s="114"/>
      <c r="O23" s="282"/>
    </row>
    <row r="24" spans="1:15" ht="16.5" customHeight="1" hidden="1">
      <c r="A24" s="281"/>
      <c r="B24" s="112" t="s">
        <v>112</v>
      </c>
      <c r="C24" s="113"/>
      <c r="D24" s="113"/>
      <c r="E24" s="114">
        <f>+E20*0.25</f>
        <v>0</v>
      </c>
      <c r="F24" s="114">
        <f>+F20*0.25</f>
        <v>0</v>
      </c>
      <c r="G24" s="113"/>
      <c r="H24" s="113"/>
      <c r="I24" s="114">
        <f>+I20*0.25</f>
        <v>0</v>
      </c>
      <c r="J24" s="114">
        <f>+J20*0.25</f>
        <v>0</v>
      </c>
      <c r="K24" s="113"/>
      <c r="L24" s="113"/>
      <c r="M24" s="113"/>
      <c r="N24" s="114">
        <f>+N20*0.25</f>
        <v>0</v>
      </c>
      <c r="O24" s="282" t="e">
        <f aca="true" t="shared" si="6" ref="O24:O42">+N24*100/J24</f>
        <v>#DIV/0!</v>
      </c>
    </row>
    <row r="25" spans="1:15" s="122" customFormat="1" ht="16.5" customHeight="1">
      <c r="A25" s="286"/>
      <c r="B25" s="109" t="s">
        <v>113</v>
      </c>
      <c r="C25" s="111"/>
      <c r="D25" s="111"/>
      <c r="E25" s="110">
        <v>5500</v>
      </c>
      <c r="F25" s="110">
        <f>SUM(C25:E25)</f>
        <v>5500</v>
      </c>
      <c r="G25" s="111"/>
      <c r="H25" s="111"/>
      <c r="I25" s="110">
        <v>5500</v>
      </c>
      <c r="J25" s="110">
        <f>SUM(G25:I25)</f>
        <v>5500</v>
      </c>
      <c r="K25" s="111"/>
      <c r="L25" s="111"/>
      <c r="M25" s="111">
        <v>2706</v>
      </c>
      <c r="N25" s="110">
        <f>SUM(K25:M25)</f>
        <v>2706</v>
      </c>
      <c r="O25" s="282">
        <f t="shared" si="6"/>
        <v>49.2</v>
      </c>
    </row>
    <row r="26" spans="1:15" ht="16.5" customHeight="1">
      <c r="A26" s="281"/>
      <c r="B26" s="109" t="s">
        <v>21</v>
      </c>
      <c r="C26" s="110">
        <f aca="true" t="shared" si="7" ref="C26:N26">SUM(C27:C31)</f>
        <v>0</v>
      </c>
      <c r="D26" s="110">
        <f t="shared" si="7"/>
        <v>0</v>
      </c>
      <c r="E26" s="110">
        <f t="shared" si="7"/>
        <v>104800</v>
      </c>
      <c r="F26" s="110">
        <f t="shared" si="7"/>
        <v>104800</v>
      </c>
      <c r="G26" s="110">
        <f t="shared" si="7"/>
        <v>0</v>
      </c>
      <c r="H26" s="110">
        <f t="shared" si="7"/>
        <v>0</v>
      </c>
      <c r="I26" s="110">
        <f t="shared" si="7"/>
        <v>104800</v>
      </c>
      <c r="J26" s="110">
        <f t="shared" si="7"/>
        <v>104800</v>
      </c>
      <c r="K26" s="110">
        <f t="shared" si="7"/>
        <v>0</v>
      </c>
      <c r="L26" s="110">
        <f t="shared" si="7"/>
        <v>0</v>
      </c>
      <c r="M26" s="111">
        <f t="shared" si="7"/>
        <v>33899</v>
      </c>
      <c r="N26" s="110">
        <f t="shared" si="7"/>
        <v>33899</v>
      </c>
      <c r="O26" s="282">
        <f t="shared" si="6"/>
        <v>32.346374045801525</v>
      </c>
    </row>
    <row r="27" spans="1:15" ht="16.5" customHeight="1">
      <c r="A27" s="281"/>
      <c r="B27" s="112" t="s">
        <v>114</v>
      </c>
      <c r="C27" s="113"/>
      <c r="D27" s="113"/>
      <c r="E27" s="114">
        <f>26000+5000+500</f>
        <v>31500</v>
      </c>
      <c r="F27" s="114">
        <f>SUM(C27:E27)</f>
        <v>31500</v>
      </c>
      <c r="G27" s="113"/>
      <c r="H27" s="113"/>
      <c r="I27" s="114">
        <f>26000+5000+500</f>
        <v>31500</v>
      </c>
      <c r="J27" s="114">
        <f>SUM(G27:I27)</f>
        <v>31500</v>
      </c>
      <c r="K27" s="113"/>
      <c r="L27" s="113"/>
      <c r="M27" s="113">
        <v>3948</v>
      </c>
      <c r="N27" s="114">
        <f>SUM(K27:M27)</f>
        <v>3948</v>
      </c>
      <c r="O27" s="282">
        <f t="shared" si="6"/>
        <v>12.533333333333333</v>
      </c>
    </row>
    <row r="28" spans="1:15" ht="16.5" customHeight="1">
      <c r="A28" s="281"/>
      <c r="B28" s="112" t="s">
        <v>115</v>
      </c>
      <c r="C28" s="113"/>
      <c r="D28" s="113"/>
      <c r="E28" s="114">
        <f>2000+5000+9600+1500</f>
        <v>18100</v>
      </c>
      <c r="F28" s="114">
        <f>SUM(C28:E28)</f>
        <v>18100</v>
      </c>
      <c r="G28" s="113"/>
      <c r="H28" s="113"/>
      <c r="I28" s="114">
        <f>2000+5000+9600+1500</f>
        <v>18100</v>
      </c>
      <c r="J28" s="114">
        <f>SUM(G28:I28)</f>
        <v>18100</v>
      </c>
      <c r="K28" s="113"/>
      <c r="L28" s="113"/>
      <c r="M28" s="113">
        <v>1459</v>
      </c>
      <c r="N28" s="114">
        <f>SUM(K28:M28)</f>
        <v>1459</v>
      </c>
      <c r="O28" s="282">
        <f t="shared" si="6"/>
        <v>8.060773480662984</v>
      </c>
    </row>
    <row r="29" spans="1:15" ht="16.5" customHeight="1">
      <c r="A29" s="281"/>
      <c r="B29" s="112" t="s">
        <v>116</v>
      </c>
      <c r="C29" s="113"/>
      <c r="D29" s="113"/>
      <c r="E29" s="114">
        <v>100</v>
      </c>
      <c r="F29" s="114">
        <f>SUM(C29:E29)</f>
        <v>100</v>
      </c>
      <c r="G29" s="113"/>
      <c r="H29" s="113"/>
      <c r="I29" s="114">
        <v>100</v>
      </c>
      <c r="J29" s="114">
        <f>SUM(G29:I29)</f>
        <v>100</v>
      </c>
      <c r="K29" s="113"/>
      <c r="L29" s="113"/>
      <c r="M29" s="113">
        <v>0</v>
      </c>
      <c r="N29" s="114">
        <f>SUM(K29:M29)</f>
        <v>0</v>
      </c>
      <c r="O29" s="282">
        <f t="shared" si="6"/>
        <v>0</v>
      </c>
    </row>
    <row r="30" spans="1:15" ht="16.5" customHeight="1">
      <c r="A30" s="281"/>
      <c r="B30" s="112" t="s">
        <v>117</v>
      </c>
      <c r="C30" s="113"/>
      <c r="D30" s="113"/>
      <c r="E30" s="114">
        <f>80000-25000</f>
        <v>55000</v>
      </c>
      <c r="F30" s="114">
        <f>SUM(C30:E30)</f>
        <v>55000</v>
      </c>
      <c r="G30" s="113"/>
      <c r="H30" s="113"/>
      <c r="I30" s="114">
        <f>80000-25000</f>
        <v>55000</v>
      </c>
      <c r="J30" s="114">
        <f>SUM(G30:I30)</f>
        <v>55000</v>
      </c>
      <c r="K30" s="113"/>
      <c r="L30" s="113"/>
      <c r="M30" s="113">
        <v>28491</v>
      </c>
      <c r="N30" s="114">
        <f>SUM(K30:M30)</f>
        <v>28491</v>
      </c>
      <c r="O30" s="282">
        <f t="shared" si="6"/>
        <v>51.801818181818184</v>
      </c>
    </row>
    <row r="31" spans="1:15" ht="16.5" customHeight="1">
      <c r="A31" s="281"/>
      <c r="B31" s="112" t="s">
        <v>118</v>
      </c>
      <c r="C31" s="113"/>
      <c r="D31" s="113"/>
      <c r="E31" s="114">
        <v>100</v>
      </c>
      <c r="F31" s="114">
        <f>SUM(C31:E31)</f>
        <v>100</v>
      </c>
      <c r="G31" s="113"/>
      <c r="H31" s="113"/>
      <c r="I31" s="114">
        <v>100</v>
      </c>
      <c r="J31" s="114">
        <f>SUM(G31:I31)</f>
        <v>100</v>
      </c>
      <c r="K31" s="113"/>
      <c r="L31" s="113"/>
      <c r="M31" s="113">
        <v>1</v>
      </c>
      <c r="N31" s="114">
        <f>SUM(K31:M31)</f>
        <v>1</v>
      </c>
      <c r="O31" s="282">
        <f t="shared" si="6"/>
        <v>1</v>
      </c>
    </row>
    <row r="32" spans="1:15" ht="16.5" customHeight="1">
      <c r="A32" s="281"/>
      <c r="B32" s="109" t="s">
        <v>119</v>
      </c>
      <c r="C32" s="110">
        <f aca="true" t="shared" si="8" ref="C32:L32">SUM(C33:C34)</f>
        <v>0</v>
      </c>
      <c r="D32" s="110">
        <f t="shared" si="8"/>
        <v>0</v>
      </c>
      <c r="E32" s="110">
        <f t="shared" si="8"/>
        <v>49515.456999999995</v>
      </c>
      <c r="F32" s="110">
        <f t="shared" si="8"/>
        <v>49515.456999999995</v>
      </c>
      <c r="G32" s="110">
        <f t="shared" si="8"/>
        <v>0</v>
      </c>
      <c r="H32" s="110">
        <f t="shared" si="8"/>
        <v>0</v>
      </c>
      <c r="I32" s="110">
        <f t="shared" si="8"/>
        <v>49515.456999999995</v>
      </c>
      <c r="J32" s="110">
        <f t="shared" si="8"/>
        <v>49515.456999999995</v>
      </c>
      <c r="K32" s="110">
        <f t="shared" si="8"/>
        <v>0</v>
      </c>
      <c r="L32" s="110">
        <f t="shared" si="8"/>
        <v>0</v>
      </c>
      <c r="M32" s="111">
        <f>M33+M34</f>
        <v>25896</v>
      </c>
      <c r="N32" s="110">
        <f>SUM(N33:N34)</f>
        <v>25896</v>
      </c>
      <c r="O32" s="282">
        <f t="shared" si="6"/>
        <v>52.298820548096735</v>
      </c>
    </row>
    <row r="33" spans="1:15" ht="16.5" customHeight="1">
      <c r="A33" s="281"/>
      <c r="B33" s="112" t="s">
        <v>120</v>
      </c>
      <c r="C33" s="113"/>
      <c r="D33" s="113"/>
      <c r="E33" s="114">
        <f>+'[6]Állami pénzek feloszt.'!$E$108/1000</f>
        <v>74727.28</v>
      </c>
      <c r="F33" s="114">
        <f>SUM(C33:E33)</f>
        <v>74727.28</v>
      </c>
      <c r="G33" s="113"/>
      <c r="H33" s="113"/>
      <c r="I33" s="114">
        <f>+'[6]Állami pénzek feloszt.'!$E$108/1000</f>
        <v>74727.28</v>
      </c>
      <c r="J33" s="114">
        <f>SUM(G33:I33)</f>
        <v>74727.28</v>
      </c>
      <c r="K33" s="113"/>
      <c r="L33" s="113"/>
      <c r="M33" s="113">
        <v>39082</v>
      </c>
      <c r="N33" s="114">
        <f>SUM(K33:M33)</f>
        <v>39082</v>
      </c>
      <c r="O33" s="282">
        <f t="shared" si="6"/>
        <v>52.29950829201866</v>
      </c>
    </row>
    <row r="34" spans="1:15" ht="16.5" customHeight="1">
      <c r="A34" s="281"/>
      <c r="B34" s="112" t="s">
        <v>121</v>
      </c>
      <c r="C34" s="113"/>
      <c r="D34" s="113"/>
      <c r="E34" s="114">
        <f>+'[6]Állami pénzek feloszt.'!$E$109/1000</f>
        <v>-25211.823</v>
      </c>
      <c r="F34" s="114">
        <f>SUM(C34:E34)</f>
        <v>-25211.823</v>
      </c>
      <c r="G34" s="113"/>
      <c r="H34" s="113"/>
      <c r="I34" s="114">
        <f>+'[6]Állami pénzek feloszt.'!$E$109/1000</f>
        <v>-25211.823</v>
      </c>
      <c r="J34" s="114">
        <f>SUM(G34:I34)</f>
        <v>-25211.823</v>
      </c>
      <c r="K34" s="113"/>
      <c r="L34" s="113"/>
      <c r="M34" s="113">
        <v>-13186</v>
      </c>
      <c r="N34" s="114">
        <f>SUM(K34:M34)</f>
        <v>-13186</v>
      </c>
      <c r="O34" s="282">
        <f t="shared" si="6"/>
        <v>52.30085900571331</v>
      </c>
    </row>
    <row r="35" spans="1:15" ht="16.5" customHeight="1">
      <c r="A35" s="281"/>
      <c r="B35" s="109" t="s">
        <v>122</v>
      </c>
      <c r="C35" s="110"/>
      <c r="D35" s="110"/>
      <c r="E35" s="110">
        <v>25000</v>
      </c>
      <c r="F35" s="110">
        <f>SUM(C35:E35)</f>
        <v>25000</v>
      </c>
      <c r="G35" s="110"/>
      <c r="H35" s="110"/>
      <c r="I35" s="110">
        <v>25000</v>
      </c>
      <c r="J35" s="110">
        <f>SUM(G35:I35)</f>
        <v>25000</v>
      </c>
      <c r="K35" s="111"/>
      <c r="L35" s="111"/>
      <c r="M35" s="111">
        <v>12698</v>
      </c>
      <c r="N35" s="110">
        <f>SUM(K35:M35)</f>
        <v>12698</v>
      </c>
      <c r="O35" s="282">
        <f t="shared" si="6"/>
        <v>50.792</v>
      </c>
    </row>
    <row r="36" spans="1:15" ht="16.5" customHeight="1">
      <c r="A36" s="281"/>
      <c r="B36" s="109" t="s">
        <v>123</v>
      </c>
      <c r="C36" s="110">
        <f aca="true" t="shared" si="9" ref="C36:L36">SUM(C37:C42)</f>
        <v>0</v>
      </c>
      <c r="D36" s="110">
        <f t="shared" si="9"/>
        <v>1151</v>
      </c>
      <c r="E36" s="110">
        <f t="shared" si="9"/>
        <v>10</v>
      </c>
      <c r="F36" s="110">
        <f t="shared" si="9"/>
        <v>1161</v>
      </c>
      <c r="G36" s="110">
        <f t="shared" si="9"/>
        <v>0</v>
      </c>
      <c r="H36" s="110">
        <f t="shared" si="9"/>
        <v>1151</v>
      </c>
      <c r="I36" s="110">
        <f t="shared" si="9"/>
        <v>10</v>
      </c>
      <c r="J36" s="110">
        <f t="shared" si="9"/>
        <v>1161</v>
      </c>
      <c r="K36" s="110">
        <f t="shared" si="9"/>
        <v>0</v>
      </c>
      <c r="L36" s="110">
        <f t="shared" si="9"/>
        <v>0</v>
      </c>
      <c r="M36" s="111">
        <f>SUM(M37:M43)</f>
        <v>1354</v>
      </c>
      <c r="N36" s="110">
        <f>SUM(N37:N43)</f>
        <v>1354</v>
      </c>
      <c r="O36" s="282">
        <f t="shared" si="6"/>
        <v>116.62360034453057</v>
      </c>
    </row>
    <row r="37" spans="1:15" ht="16.5" customHeight="1">
      <c r="A37" s="281"/>
      <c r="B37" s="115" t="s">
        <v>124</v>
      </c>
      <c r="C37" s="116"/>
      <c r="D37" s="116">
        <v>141</v>
      </c>
      <c r="E37" s="114"/>
      <c r="F37" s="114">
        <f>SUM(C37:E37)</f>
        <v>141</v>
      </c>
      <c r="G37" s="116"/>
      <c r="H37" s="116">
        <v>141</v>
      </c>
      <c r="I37" s="114"/>
      <c r="J37" s="114">
        <f>SUM(G37:I37)</f>
        <v>141</v>
      </c>
      <c r="K37" s="116"/>
      <c r="L37" s="116"/>
      <c r="M37" s="116">
        <v>908</v>
      </c>
      <c r="N37" s="114">
        <f>SUM(K37:M37)</f>
        <v>908</v>
      </c>
      <c r="O37" s="282">
        <f t="shared" si="6"/>
        <v>643.9716312056737</v>
      </c>
    </row>
    <row r="38" spans="1:15" ht="16.5" customHeight="1">
      <c r="A38" s="281"/>
      <c r="B38" s="115" t="s">
        <v>125</v>
      </c>
      <c r="C38" s="116"/>
      <c r="D38" s="116">
        <v>910</v>
      </c>
      <c r="E38" s="114"/>
      <c r="F38" s="114">
        <f>SUM(C38:E38)</f>
        <v>910</v>
      </c>
      <c r="G38" s="116"/>
      <c r="H38" s="116">
        <v>910</v>
      </c>
      <c r="I38" s="114"/>
      <c r="J38" s="114">
        <f>SUM(G38:I38)</f>
        <v>910</v>
      </c>
      <c r="K38" s="116"/>
      <c r="L38" s="116"/>
      <c r="M38" s="116">
        <v>0</v>
      </c>
      <c r="N38" s="114">
        <f>SUM(K38:M38)</f>
        <v>0</v>
      </c>
      <c r="O38" s="282">
        <f t="shared" si="6"/>
        <v>0</v>
      </c>
    </row>
    <row r="39" spans="1:15" ht="15.75" customHeight="1" hidden="1">
      <c r="A39" s="281"/>
      <c r="B39" s="112" t="s">
        <v>126</v>
      </c>
      <c r="C39" s="113"/>
      <c r="D39" s="113"/>
      <c r="E39" s="114"/>
      <c r="F39" s="114"/>
      <c r="G39" s="113"/>
      <c r="H39" s="113"/>
      <c r="I39" s="114"/>
      <c r="J39" s="114"/>
      <c r="K39" s="113"/>
      <c r="L39" s="113"/>
      <c r="M39" s="113"/>
      <c r="N39" s="114"/>
      <c r="O39" s="282" t="e">
        <f t="shared" si="6"/>
        <v>#DIV/0!</v>
      </c>
    </row>
    <row r="40" spans="1:15" ht="16.5" customHeight="1">
      <c r="A40" s="281"/>
      <c r="B40" s="112" t="s">
        <v>127</v>
      </c>
      <c r="C40" s="113"/>
      <c r="D40" s="113">
        <v>100</v>
      </c>
      <c r="E40" s="114"/>
      <c r="F40" s="114">
        <f>SUM(C40:E40)</f>
        <v>100</v>
      </c>
      <c r="G40" s="113"/>
      <c r="H40" s="113">
        <v>100</v>
      </c>
      <c r="I40" s="114"/>
      <c r="J40" s="114">
        <f>SUM(G40:I40)</f>
        <v>100</v>
      </c>
      <c r="K40" s="113"/>
      <c r="L40" s="113"/>
      <c r="M40" s="113">
        <v>0</v>
      </c>
      <c r="N40" s="114">
        <f>SUM(K40:M40)</f>
        <v>0</v>
      </c>
      <c r="O40" s="282">
        <f t="shared" si="6"/>
        <v>0</v>
      </c>
    </row>
    <row r="41" spans="1:15" ht="15.75" customHeight="1" hidden="1">
      <c r="A41" s="281"/>
      <c r="B41" s="115" t="s">
        <v>128</v>
      </c>
      <c r="C41" s="116"/>
      <c r="D41" s="116"/>
      <c r="E41" s="114">
        <v>0</v>
      </c>
      <c r="F41" s="114"/>
      <c r="G41" s="116"/>
      <c r="H41" s="116"/>
      <c r="I41" s="114">
        <v>0</v>
      </c>
      <c r="J41" s="114"/>
      <c r="K41" s="116"/>
      <c r="L41" s="116"/>
      <c r="M41" s="116"/>
      <c r="N41" s="114"/>
      <c r="O41" s="282" t="e">
        <f t="shared" si="6"/>
        <v>#DIV/0!</v>
      </c>
    </row>
    <row r="42" spans="1:15" ht="16.5" customHeight="1">
      <c r="A42" s="281"/>
      <c r="B42" s="115" t="s">
        <v>129</v>
      </c>
      <c r="C42" s="116"/>
      <c r="D42" s="116"/>
      <c r="E42" s="114">
        <v>10</v>
      </c>
      <c r="F42" s="114">
        <v>10</v>
      </c>
      <c r="G42" s="116"/>
      <c r="H42" s="116"/>
      <c r="I42" s="114">
        <v>10</v>
      </c>
      <c r="J42" s="114">
        <v>10</v>
      </c>
      <c r="K42" s="116"/>
      <c r="L42" s="116"/>
      <c r="M42" s="116">
        <v>10</v>
      </c>
      <c r="N42" s="114">
        <f>SUM(K42:M42)</f>
        <v>10</v>
      </c>
      <c r="O42" s="282">
        <f t="shared" si="6"/>
        <v>100</v>
      </c>
    </row>
    <row r="43" spans="1:15" ht="16.5" customHeight="1">
      <c r="A43" s="281"/>
      <c r="B43" s="115" t="s">
        <v>130</v>
      </c>
      <c r="C43" s="116"/>
      <c r="D43" s="116"/>
      <c r="E43" s="114"/>
      <c r="F43" s="114"/>
      <c r="G43" s="116"/>
      <c r="H43" s="116"/>
      <c r="I43" s="114"/>
      <c r="J43" s="114"/>
      <c r="K43" s="116"/>
      <c r="L43" s="116"/>
      <c r="M43" s="116">
        <v>436</v>
      </c>
      <c r="N43" s="114">
        <f>SUM(K43:M43)</f>
        <v>436</v>
      </c>
      <c r="O43" s="282">
        <v>0</v>
      </c>
    </row>
    <row r="44" spans="1:15" ht="16.5" customHeight="1">
      <c r="A44" s="281"/>
      <c r="B44" s="109" t="s">
        <v>131</v>
      </c>
      <c r="C44" s="110">
        <f aca="true" t="shared" si="10" ref="C44:H44">SUM(C45:C49)</f>
        <v>0</v>
      </c>
      <c r="D44" s="110">
        <f t="shared" si="10"/>
        <v>0</v>
      </c>
      <c r="E44" s="110">
        <f t="shared" si="10"/>
        <v>104762</v>
      </c>
      <c r="F44" s="110">
        <f t="shared" si="10"/>
        <v>104762</v>
      </c>
      <c r="G44" s="110">
        <f t="shared" si="10"/>
        <v>0</v>
      </c>
      <c r="H44" s="110">
        <f t="shared" si="10"/>
        <v>0</v>
      </c>
      <c r="I44" s="110">
        <f aca="true" t="shared" si="11" ref="I44:N44">SUM(I45:I51)</f>
        <v>109813</v>
      </c>
      <c r="J44" s="110">
        <f t="shared" si="11"/>
        <v>109813</v>
      </c>
      <c r="K44" s="110">
        <f t="shared" si="11"/>
        <v>0</v>
      </c>
      <c r="L44" s="110">
        <f t="shared" si="11"/>
        <v>0</v>
      </c>
      <c r="M44" s="110">
        <f t="shared" si="11"/>
        <v>59419</v>
      </c>
      <c r="N44" s="110">
        <f t="shared" si="11"/>
        <v>59419</v>
      </c>
      <c r="O44" s="282">
        <f aca="true" t="shared" si="12" ref="O44:O51">+N44*100/J44</f>
        <v>54.10925846666606</v>
      </c>
    </row>
    <row r="45" spans="1:15" ht="25.5" customHeight="1">
      <c r="A45" s="281"/>
      <c r="B45" s="115" t="s">
        <v>132</v>
      </c>
      <c r="C45" s="116"/>
      <c r="D45" s="116"/>
      <c r="E45" s="114">
        <v>14614</v>
      </c>
      <c r="F45" s="114">
        <f>SUM(C45:E45)</f>
        <v>14614</v>
      </c>
      <c r="G45" s="116"/>
      <c r="H45" s="116"/>
      <c r="I45" s="114">
        <v>14614</v>
      </c>
      <c r="J45" s="114">
        <f aca="true" t="shared" si="13" ref="J45:J51">SUM(G45:I45)</f>
        <v>14614</v>
      </c>
      <c r="K45" s="116"/>
      <c r="L45" s="116"/>
      <c r="M45" s="116">
        <v>7644</v>
      </c>
      <c r="N45" s="114">
        <f aca="true" t="shared" si="14" ref="N45:N51">SUM(K45:M45)</f>
        <v>7644</v>
      </c>
      <c r="O45" s="282">
        <f t="shared" si="12"/>
        <v>52.30600793759409</v>
      </c>
    </row>
    <row r="46" spans="1:15" ht="23.25" customHeight="1">
      <c r="A46" s="281"/>
      <c r="B46" s="112" t="s">
        <v>133</v>
      </c>
      <c r="C46" s="113"/>
      <c r="D46" s="113"/>
      <c r="E46" s="114">
        <v>82974</v>
      </c>
      <c r="F46" s="114">
        <f>SUM(C46:E46)</f>
        <v>82974</v>
      </c>
      <c r="G46" s="113"/>
      <c r="H46" s="113"/>
      <c r="I46" s="114">
        <v>82974</v>
      </c>
      <c r="J46" s="114">
        <f t="shared" si="13"/>
        <v>82974</v>
      </c>
      <c r="K46" s="113"/>
      <c r="L46" s="113"/>
      <c r="M46" s="113">
        <v>43395</v>
      </c>
      <c r="N46" s="114">
        <f t="shared" si="14"/>
        <v>43395</v>
      </c>
      <c r="O46" s="282">
        <f t="shared" si="12"/>
        <v>52.29951551088293</v>
      </c>
    </row>
    <row r="47" spans="1:15" ht="16.5" customHeight="1">
      <c r="A47" s="281"/>
      <c r="B47" s="112" t="s">
        <v>38</v>
      </c>
      <c r="C47" s="113"/>
      <c r="D47" s="113"/>
      <c r="E47" s="114"/>
      <c r="F47" s="114"/>
      <c r="G47" s="113"/>
      <c r="H47" s="113"/>
      <c r="I47" s="114">
        <v>328</v>
      </c>
      <c r="J47" s="114">
        <f t="shared" si="13"/>
        <v>328</v>
      </c>
      <c r="K47" s="113"/>
      <c r="L47" s="113"/>
      <c r="M47" s="113">
        <v>328</v>
      </c>
      <c r="N47" s="114">
        <f t="shared" si="14"/>
        <v>328</v>
      </c>
      <c r="O47" s="282">
        <f t="shared" si="12"/>
        <v>100</v>
      </c>
    </row>
    <row r="48" spans="1:15" ht="25.5" customHeight="1">
      <c r="A48" s="281"/>
      <c r="B48" s="115" t="s">
        <v>134</v>
      </c>
      <c r="C48" s="116"/>
      <c r="D48" s="116"/>
      <c r="E48" s="114">
        <v>7174</v>
      </c>
      <c r="F48" s="114">
        <f>SUM(C48:E48)</f>
        <v>7174</v>
      </c>
      <c r="G48" s="116"/>
      <c r="H48" s="116"/>
      <c r="I48" s="114">
        <v>7034</v>
      </c>
      <c r="J48" s="114">
        <f t="shared" si="13"/>
        <v>7034</v>
      </c>
      <c r="K48" s="116"/>
      <c r="L48" s="116"/>
      <c r="M48" s="116">
        <v>3189</v>
      </c>
      <c r="N48" s="114">
        <f t="shared" si="14"/>
        <v>3189</v>
      </c>
      <c r="O48" s="282">
        <f t="shared" si="12"/>
        <v>45.33693488768837</v>
      </c>
    </row>
    <row r="49" spans="1:15" ht="15.75" customHeight="1" hidden="1">
      <c r="A49" s="281"/>
      <c r="B49" s="115" t="s">
        <v>135</v>
      </c>
      <c r="C49" s="116"/>
      <c r="D49" s="116"/>
      <c r="E49" s="114"/>
      <c r="F49" s="114"/>
      <c r="G49" s="116"/>
      <c r="H49" s="116"/>
      <c r="I49" s="114"/>
      <c r="J49" s="114">
        <f t="shared" si="13"/>
        <v>0</v>
      </c>
      <c r="K49" s="116"/>
      <c r="L49" s="116"/>
      <c r="M49" s="116"/>
      <c r="N49" s="114">
        <f t="shared" si="14"/>
        <v>0</v>
      </c>
      <c r="O49" s="282" t="e">
        <f t="shared" si="12"/>
        <v>#DIV/0!</v>
      </c>
    </row>
    <row r="50" spans="1:15" ht="15.75" customHeight="1">
      <c r="A50" s="281"/>
      <c r="B50" s="115" t="s">
        <v>136</v>
      </c>
      <c r="C50" s="116"/>
      <c r="D50" s="116"/>
      <c r="E50" s="114"/>
      <c r="F50" s="114"/>
      <c r="G50" s="116"/>
      <c r="H50" s="116"/>
      <c r="I50" s="114">
        <v>1035</v>
      </c>
      <c r="J50" s="114">
        <f t="shared" si="13"/>
        <v>1035</v>
      </c>
      <c r="K50" s="116"/>
      <c r="L50" s="116"/>
      <c r="M50" s="116">
        <v>1035</v>
      </c>
      <c r="N50" s="114">
        <f t="shared" si="14"/>
        <v>1035</v>
      </c>
      <c r="O50" s="282">
        <f t="shared" si="12"/>
        <v>100</v>
      </c>
    </row>
    <row r="51" spans="1:15" ht="15.75" customHeight="1">
      <c r="A51" s="281"/>
      <c r="B51" s="115" t="s">
        <v>89</v>
      </c>
      <c r="C51" s="116"/>
      <c r="D51" s="116"/>
      <c r="E51" s="114"/>
      <c r="F51" s="114"/>
      <c r="G51" s="116"/>
      <c r="H51" s="116"/>
      <c r="I51" s="114">
        <v>3828</v>
      </c>
      <c r="J51" s="114">
        <f t="shared" si="13"/>
        <v>3828</v>
      </c>
      <c r="K51" s="116"/>
      <c r="L51" s="116"/>
      <c r="M51" s="116">
        <v>3828</v>
      </c>
      <c r="N51" s="114">
        <f t="shared" si="14"/>
        <v>3828</v>
      </c>
      <c r="O51" s="282">
        <f t="shared" si="12"/>
        <v>100</v>
      </c>
    </row>
    <row r="52" spans="1:15" ht="15.75" customHeight="1">
      <c r="A52" s="281"/>
      <c r="B52" s="109" t="s">
        <v>90</v>
      </c>
      <c r="C52" s="110">
        <f>SUM(C53:C57)</f>
        <v>0</v>
      </c>
      <c r="D52" s="110">
        <f>SUM(D53:D57)</f>
        <v>0</v>
      </c>
      <c r="E52" s="110">
        <v>0</v>
      </c>
      <c r="F52" s="110">
        <f>C52+D52+E52</f>
        <v>0</v>
      </c>
      <c r="G52" s="110">
        <f>SUM(G53:G57)</f>
        <v>0</v>
      </c>
      <c r="H52" s="110">
        <f>SUM(H53:H57)</f>
        <v>0</v>
      </c>
      <c r="I52" s="110">
        <v>0</v>
      </c>
      <c r="J52" s="110">
        <f>G52+H52+I52</f>
        <v>0</v>
      </c>
      <c r="K52" s="110">
        <f>SUM(K53:K58)</f>
        <v>0</v>
      </c>
      <c r="L52" s="110">
        <f>SUM(L53:L58)</f>
        <v>0</v>
      </c>
      <c r="M52" s="110">
        <v>1955</v>
      </c>
      <c r="N52" s="110">
        <f>K52+L52+M52</f>
        <v>1955</v>
      </c>
      <c r="O52" s="282">
        <v>0</v>
      </c>
    </row>
    <row r="53" spans="1:15" ht="16.5" customHeight="1">
      <c r="A53" s="281"/>
      <c r="B53" s="109" t="s">
        <v>137</v>
      </c>
      <c r="C53" s="110">
        <f>SUM(C54:C58)</f>
        <v>0</v>
      </c>
      <c r="D53" s="110">
        <f>SUM(D54:D58)</f>
        <v>0</v>
      </c>
      <c r="E53" s="110">
        <f>SUM(E54:E58)</f>
        <v>5472</v>
      </c>
      <c r="F53" s="110">
        <f>SUM(F54:F58)</f>
        <v>5472</v>
      </c>
      <c r="G53" s="110">
        <f>SUM(G54:G58)</f>
        <v>0</v>
      </c>
      <c r="H53" s="110">
        <f>SUM(H54:H58)</f>
        <v>0</v>
      </c>
      <c r="I53" s="110">
        <f>SUM(I54:I59)</f>
        <v>5681</v>
      </c>
      <c r="J53" s="110">
        <f>SUM(J54:J59)</f>
        <v>5681</v>
      </c>
      <c r="K53" s="110">
        <f>SUM(K54:K59)</f>
        <v>0</v>
      </c>
      <c r="L53" s="110">
        <f>SUM(L54:L59)</f>
        <v>0</v>
      </c>
      <c r="M53" s="110">
        <f>SUM(M54:M59)</f>
        <v>3444</v>
      </c>
      <c r="N53" s="110">
        <f>SUM(N54:N59)</f>
        <v>3444</v>
      </c>
      <c r="O53" s="282">
        <f aca="true" t="shared" si="15" ref="O53:O66">+N53*100/J53</f>
        <v>60.62312973068122</v>
      </c>
    </row>
    <row r="54" spans="1:15" ht="15.75" customHeight="1" hidden="1">
      <c r="A54" s="281">
        <v>421100</v>
      </c>
      <c r="B54" s="112" t="s">
        <v>138</v>
      </c>
      <c r="C54" s="113"/>
      <c r="D54" s="113"/>
      <c r="E54" s="114"/>
      <c r="F54" s="114"/>
      <c r="G54" s="113"/>
      <c r="H54" s="113"/>
      <c r="I54" s="114"/>
      <c r="J54" s="114"/>
      <c r="K54" s="113"/>
      <c r="L54" s="113"/>
      <c r="M54" s="113"/>
      <c r="N54" s="114"/>
      <c r="O54" s="282" t="e">
        <f t="shared" si="15"/>
        <v>#DIV/0!</v>
      </c>
    </row>
    <row r="55" spans="1:15" ht="16.5" customHeight="1">
      <c r="A55" s="281"/>
      <c r="B55" s="112" t="s">
        <v>139</v>
      </c>
      <c r="C55" s="113"/>
      <c r="D55" s="113"/>
      <c r="E55" s="114">
        <v>5335</v>
      </c>
      <c r="F55" s="114">
        <f>SUM(C55:E55)</f>
        <v>5335</v>
      </c>
      <c r="G55" s="113"/>
      <c r="H55" s="113"/>
      <c r="I55" s="114">
        <v>5335</v>
      </c>
      <c r="J55" s="114">
        <f aca="true" t="shared" si="16" ref="J55:J64">SUM(G55:I55)</f>
        <v>5335</v>
      </c>
      <c r="K55" s="113"/>
      <c r="L55" s="113"/>
      <c r="M55" s="113">
        <v>2862</v>
      </c>
      <c r="N55" s="114">
        <f aca="true" t="shared" si="17" ref="N55:N64">SUM(K55:M55)</f>
        <v>2862</v>
      </c>
      <c r="O55" s="282">
        <f t="shared" si="15"/>
        <v>53.64573570759138</v>
      </c>
    </row>
    <row r="56" spans="1:15" ht="16.5" customHeight="1">
      <c r="A56" s="281"/>
      <c r="B56" s="112" t="s">
        <v>140</v>
      </c>
      <c r="C56" s="113"/>
      <c r="D56" s="113"/>
      <c r="E56" s="114">
        <f>142-5</f>
        <v>137</v>
      </c>
      <c r="F56" s="114">
        <f>SUM(C56:E56)</f>
        <v>137</v>
      </c>
      <c r="G56" s="113"/>
      <c r="H56" s="113"/>
      <c r="I56" s="114">
        <f>142-5</f>
        <v>137</v>
      </c>
      <c r="J56" s="114">
        <f t="shared" si="16"/>
        <v>137</v>
      </c>
      <c r="K56" s="113"/>
      <c r="L56" s="113"/>
      <c r="M56" s="113">
        <v>68</v>
      </c>
      <c r="N56" s="114">
        <f t="shared" si="17"/>
        <v>68</v>
      </c>
      <c r="O56" s="282">
        <f t="shared" si="15"/>
        <v>49.63503649635037</v>
      </c>
    </row>
    <row r="57" spans="1:15" ht="15.75" customHeight="1" hidden="1">
      <c r="A57" s="281">
        <v>869042</v>
      </c>
      <c r="B57" s="112" t="s">
        <v>141</v>
      </c>
      <c r="C57" s="113"/>
      <c r="D57" s="113"/>
      <c r="E57" s="114"/>
      <c r="F57" s="114">
        <f>SUM(C57:E57)</f>
        <v>0</v>
      </c>
      <c r="G57" s="113"/>
      <c r="H57" s="113"/>
      <c r="I57" s="114"/>
      <c r="J57" s="114">
        <f t="shared" si="16"/>
        <v>0</v>
      </c>
      <c r="K57" s="113"/>
      <c r="L57" s="113"/>
      <c r="M57" s="113"/>
      <c r="N57" s="114">
        <f t="shared" si="17"/>
        <v>0</v>
      </c>
      <c r="O57" s="282" t="e">
        <f t="shared" si="15"/>
        <v>#DIV/0!</v>
      </c>
    </row>
    <row r="58" spans="1:15" ht="15.75" customHeight="1" hidden="1">
      <c r="A58" s="281"/>
      <c r="B58" s="123" t="s">
        <v>142</v>
      </c>
      <c r="C58" s="124"/>
      <c r="D58" s="124"/>
      <c r="E58" s="114"/>
      <c r="F58" s="114">
        <f>SUM(C58:E58)</f>
        <v>0</v>
      </c>
      <c r="G58" s="124"/>
      <c r="H58" s="124"/>
      <c r="I58" s="114"/>
      <c r="J58" s="114">
        <f t="shared" si="16"/>
        <v>0</v>
      </c>
      <c r="K58" s="124"/>
      <c r="L58" s="124"/>
      <c r="M58" s="124"/>
      <c r="N58" s="114">
        <f t="shared" si="17"/>
        <v>0</v>
      </c>
      <c r="O58" s="282" t="e">
        <f t="shared" si="15"/>
        <v>#DIV/0!</v>
      </c>
    </row>
    <row r="59" spans="1:15" ht="15.75" customHeight="1">
      <c r="A59" s="281"/>
      <c r="B59" s="123" t="s">
        <v>143</v>
      </c>
      <c r="C59" s="124">
        <v>0</v>
      </c>
      <c r="D59" s="124">
        <v>0</v>
      </c>
      <c r="E59" s="114">
        <v>0</v>
      </c>
      <c r="F59" s="114">
        <v>0</v>
      </c>
      <c r="G59" s="124">
        <v>0</v>
      </c>
      <c r="H59" s="124">
        <v>0</v>
      </c>
      <c r="I59" s="114">
        <v>209</v>
      </c>
      <c r="J59" s="114">
        <f t="shared" si="16"/>
        <v>209</v>
      </c>
      <c r="K59" s="124"/>
      <c r="L59" s="124"/>
      <c r="M59" s="124">
        <v>514</v>
      </c>
      <c r="N59" s="114">
        <f t="shared" si="17"/>
        <v>514</v>
      </c>
      <c r="O59" s="282">
        <f t="shared" si="15"/>
        <v>245.93301435406698</v>
      </c>
    </row>
    <row r="60" spans="1:15" ht="15.75" customHeight="1">
      <c r="A60" s="281"/>
      <c r="B60" s="109" t="s">
        <v>152</v>
      </c>
      <c r="C60" s="125">
        <f>C61</f>
        <v>0</v>
      </c>
      <c r="D60" s="125">
        <f>D61</f>
        <v>0</v>
      </c>
      <c r="E60" s="125">
        <f>E61</f>
        <v>0</v>
      </c>
      <c r="F60" s="110">
        <f>SUM(C60:E60)</f>
        <v>0</v>
      </c>
      <c r="G60" s="125">
        <f>G61</f>
        <v>500</v>
      </c>
      <c r="H60" s="125">
        <f>H61</f>
        <v>0</v>
      </c>
      <c r="I60" s="125">
        <f>I61</f>
        <v>0</v>
      </c>
      <c r="J60" s="110">
        <f t="shared" si="16"/>
        <v>500</v>
      </c>
      <c r="K60" s="125">
        <f>K61</f>
        <v>500</v>
      </c>
      <c r="L60" s="125">
        <f>L61</f>
        <v>0</v>
      </c>
      <c r="M60" s="125">
        <f>M61</f>
        <v>170</v>
      </c>
      <c r="N60" s="110">
        <f t="shared" si="17"/>
        <v>670</v>
      </c>
      <c r="O60" s="282">
        <f t="shared" si="15"/>
        <v>134</v>
      </c>
    </row>
    <row r="61" spans="1:15" ht="15.75" customHeight="1">
      <c r="A61" s="281"/>
      <c r="B61" s="123" t="s">
        <v>153</v>
      </c>
      <c r="C61" s="124">
        <v>0</v>
      </c>
      <c r="D61" s="124">
        <v>0</v>
      </c>
      <c r="E61" s="114">
        <v>0</v>
      </c>
      <c r="F61" s="114">
        <f>SUM(C61:E61)</f>
        <v>0</v>
      </c>
      <c r="G61" s="124">
        <v>500</v>
      </c>
      <c r="H61" s="124">
        <v>0</v>
      </c>
      <c r="I61" s="114">
        <v>0</v>
      </c>
      <c r="J61" s="114">
        <f t="shared" si="16"/>
        <v>500</v>
      </c>
      <c r="K61" s="124">
        <v>500</v>
      </c>
      <c r="L61" s="124"/>
      <c r="M61" s="124">
        <v>170</v>
      </c>
      <c r="N61" s="114">
        <f t="shared" si="17"/>
        <v>670</v>
      </c>
      <c r="O61" s="282">
        <f t="shared" si="15"/>
        <v>134</v>
      </c>
    </row>
    <row r="62" spans="1:15" ht="22.5" customHeight="1">
      <c r="A62" s="281"/>
      <c r="B62" s="109" t="s">
        <v>144</v>
      </c>
      <c r="C62" s="111"/>
      <c r="D62" s="111"/>
      <c r="E62" s="110">
        <v>82</v>
      </c>
      <c r="F62" s="110">
        <f>SUM(C62:E62)</f>
        <v>82</v>
      </c>
      <c r="G62" s="111"/>
      <c r="H62" s="111"/>
      <c r="I62" s="110">
        <v>82</v>
      </c>
      <c r="J62" s="110">
        <f t="shared" si="16"/>
        <v>82</v>
      </c>
      <c r="K62" s="111"/>
      <c r="L62" s="111"/>
      <c r="M62" s="111">
        <v>88</v>
      </c>
      <c r="N62" s="110">
        <f t="shared" si="17"/>
        <v>88</v>
      </c>
      <c r="O62" s="282">
        <f t="shared" si="15"/>
        <v>107.3170731707317</v>
      </c>
    </row>
    <row r="63" spans="1:15" ht="22.5" customHeight="1">
      <c r="A63" s="287"/>
      <c r="B63" s="109" t="s">
        <v>146</v>
      </c>
      <c r="C63" s="111"/>
      <c r="D63" s="111"/>
      <c r="E63" s="110"/>
      <c r="F63" s="110"/>
      <c r="G63" s="111"/>
      <c r="H63" s="111"/>
      <c r="I63" s="110"/>
      <c r="J63" s="110"/>
      <c r="K63" s="111">
        <f>+'[8]3 bev2011'!$P$117</f>
        <v>0</v>
      </c>
      <c r="L63" s="111"/>
      <c r="M63" s="111">
        <v>11242</v>
      </c>
      <c r="N63" s="110">
        <f t="shared" si="17"/>
        <v>11242</v>
      </c>
      <c r="O63" s="282"/>
    </row>
    <row r="64" spans="1:15" ht="16.5" customHeight="1" thickBot="1">
      <c r="A64" s="288"/>
      <c r="B64" s="126" t="s">
        <v>145</v>
      </c>
      <c r="C64" s="127"/>
      <c r="D64" s="127"/>
      <c r="E64" s="110">
        <f>106000-30000</f>
        <v>76000</v>
      </c>
      <c r="F64" s="110">
        <f>SUM(C64:E64)</f>
        <v>76000</v>
      </c>
      <c r="G64" s="127"/>
      <c r="H64" s="127"/>
      <c r="I64" s="110">
        <f>106000-30000-451</f>
        <v>75549</v>
      </c>
      <c r="J64" s="110">
        <f t="shared" si="16"/>
        <v>75549</v>
      </c>
      <c r="K64" s="127"/>
      <c r="L64" s="127"/>
      <c r="M64" s="127">
        <f>76000-9048</f>
        <v>66952</v>
      </c>
      <c r="N64" s="110">
        <f t="shared" si="17"/>
        <v>66952</v>
      </c>
      <c r="O64" s="282">
        <f t="shared" si="15"/>
        <v>88.62063031939536</v>
      </c>
    </row>
    <row r="65" spans="1:15" ht="16.5" customHeight="1" hidden="1">
      <c r="A65" s="289"/>
      <c r="B65" s="128" t="s">
        <v>146</v>
      </c>
      <c r="C65" s="129"/>
      <c r="D65" s="129"/>
      <c r="E65" s="130">
        <v>0</v>
      </c>
      <c r="F65" s="130">
        <v>0</v>
      </c>
      <c r="G65" s="129"/>
      <c r="H65" s="129"/>
      <c r="I65" s="130">
        <v>0</v>
      </c>
      <c r="J65" s="130">
        <v>0</v>
      </c>
      <c r="K65" s="129"/>
      <c r="L65" s="129"/>
      <c r="M65" s="129"/>
      <c r="N65" s="130">
        <v>0</v>
      </c>
      <c r="O65" s="282" t="e">
        <f t="shared" si="15"/>
        <v>#DIV/0!</v>
      </c>
    </row>
    <row r="66" spans="1:15" s="122" customFormat="1" ht="21" customHeight="1" thickBot="1">
      <c r="A66" s="290"/>
      <c r="B66" s="131" t="s">
        <v>147</v>
      </c>
      <c r="C66" s="132">
        <f>+C6+C26+C32+C35+C36+C44+C53</f>
        <v>21684</v>
      </c>
      <c r="D66" s="132">
        <f>+D6+D26+D32+D35+D36+D44+D53</f>
        <v>5462</v>
      </c>
      <c r="E66" s="132">
        <f>+E6+E26+E32+E35+E36+E44+E53+E62+E64+E25</f>
        <v>398544.457</v>
      </c>
      <c r="F66" s="132">
        <f>+F6+F26+F32+F35+F36+F44+F53+F62+F64+F25</f>
        <v>425690.457</v>
      </c>
      <c r="G66" s="132">
        <f>+G6+G26+G32+G35+G36+G44+G53+G60</f>
        <v>22184</v>
      </c>
      <c r="H66" s="132">
        <f>+H6+H26+H32+H35+H36+H44+H53</f>
        <v>5462</v>
      </c>
      <c r="I66" s="132">
        <f>+I6+I26+I32+I35+I36+I44+I53+I62+I64+I25</f>
        <v>403353.457</v>
      </c>
      <c r="J66" s="132">
        <f>+J6+J26+J32+J35+J36+J44+J53+J62+J64+J25+J60</f>
        <v>430999.457</v>
      </c>
      <c r="K66" s="132">
        <f>+K6+K26+K32+K35+K36+K44+K53+K60+K63</f>
        <v>15627</v>
      </c>
      <c r="L66" s="132">
        <f>+L6+L26+L32+L35+L36+L44+L53</f>
        <v>263</v>
      </c>
      <c r="M66" s="132">
        <f>+M6+M26+M32+M35+M36+M44+M53+M62+M64+M25+M60+M52</f>
        <v>217467</v>
      </c>
      <c r="N66" s="132">
        <f>+N6+N26+N32+N35+N36+N44+N53+N62+N64+N25+N60+N52+N63</f>
        <v>244599</v>
      </c>
      <c r="O66" s="291">
        <f t="shared" si="15"/>
        <v>56.75157961973952</v>
      </c>
    </row>
    <row r="67" spans="1:15" ht="16.5" customHeight="1" thickBot="1">
      <c r="A67" s="281"/>
      <c r="B67" s="126" t="s">
        <v>148</v>
      </c>
      <c r="C67" s="127">
        <f>+'[7]2012 működési mérleg'!F57</f>
        <v>170075.042</v>
      </c>
      <c r="D67" s="127">
        <f>+'[7]2012 működési mérleg'!G57</f>
        <v>98966.21334399999</v>
      </c>
      <c r="E67" s="110">
        <f>+'[7]2012 működési mérleg'!H57</f>
        <v>-269041</v>
      </c>
      <c r="F67" s="110">
        <f>SUM(C67:E67)</f>
        <v>0.25534399994648993</v>
      </c>
      <c r="G67" s="127">
        <v>175618</v>
      </c>
      <c r="H67" s="127">
        <v>100640</v>
      </c>
      <c r="I67" s="110">
        <v>-276258</v>
      </c>
      <c r="J67" s="110">
        <f>SUM(G67:I67)</f>
        <v>0</v>
      </c>
      <c r="K67" s="127">
        <v>87282</v>
      </c>
      <c r="L67" s="127">
        <v>50793</v>
      </c>
      <c r="M67" s="127">
        <v>-138075</v>
      </c>
      <c r="N67" s="110">
        <f>SUM(K67:M67)</f>
        <v>0</v>
      </c>
      <c r="O67" s="282">
        <v>0</v>
      </c>
    </row>
    <row r="68" spans="1:15" s="122" customFormat="1" ht="21" customHeight="1">
      <c r="A68" s="292"/>
      <c r="B68" s="293" t="s">
        <v>149</v>
      </c>
      <c r="C68" s="294">
        <f>SUM(C66:C67)</f>
        <v>191759.042</v>
      </c>
      <c r="D68" s="294">
        <f>SUM(D66:D67)</f>
        <v>104428.21334399999</v>
      </c>
      <c r="E68" s="294">
        <f>SUM(E66:E67)</f>
        <v>129503.457</v>
      </c>
      <c r="F68" s="294">
        <f>SUM(F66:F67)-1</f>
        <v>425689.71234399994</v>
      </c>
      <c r="G68" s="294">
        <f aca="true" t="shared" si="18" ref="G68:N68">SUM(G66:G67)</f>
        <v>197802</v>
      </c>
      <c r="H68" s="294">
        <f t="shared" si="18"/>
        <v>106102</v>
      </c>
      <c r="I68" s="294">
        <f t="shared" si="18"/>
        <v>127095.457</v>
      </c>
      <c r="J68" s="294">
        <f t="shared" si="18"/>
        <v>430999.457</v>
      </c>
      <c r="K68" s="294">
        <f t="shared" si="18"/>
        <v>102909</v>
      </c>
      <c r="L68" s="294">
        <f t="shared" si="18"/>
        <v>51056</v>
      </c>
      <c r="M68" s="294">
        <f t="shared" si="18"/>
        <v>79392</v>
      </c>
      <c r="N68" s="294">
        <f t="shared" si="18"/>
        <v>244599</v>
      </c>
      <c r="O68" s="295">
        <f>+N68*100/J68</f>
        <v>56.75157961973952</v>
      </c>
    </row>
    <row r="69" spans="1:15" ht="10.5" customHeight="1">
      <c r="A69" s="133"/>
      <c r="B69" s="134" t="str">
        <f>+'2 2012_rend_ mérleg'!A78</f>
        <v>Pilisborosjenő, 2012. szeptember</v>
      </c>
      <c r="C69" s="135"/>
      <c r="D69" s="135"/>
      <c r="E69" s="135"/>
      <c r="F69" s="135"/>
      <c r="G69" s="135"/>
      <c r="H69" s="135"/>
      <c r="I69" s="135"/>
      <c r="K69" s="135"/>
      <c r="L69" s="135"/>
      <c r="M69" s="135"/>
      <c r="N69" s="135"/>
      <c r="O69" s="135"/>
    </row>
  </sheetData>
  <sheetProtection selectLockedCells="1" selectUnlockedCells="1"/>
  <mergeCells count="19">
    <mergeCell ref="A1:O1"/>
    <mergeCell ref="A2:J2"/>
    <mergeCell ref="A3:B5"/>
    <mergeCell ref="C3:F3"/>
    <mergeCell ref="G3:J3"/>
    <mergeCell ref="K3:N3"/>
    <mergeCell ref="C4:C5"/>
    <mergeCell ref="D4:D5"/>
    <mergeCell ref="E4:E5"/>
    <mergeCell ref="F4:F5"/>
    <mergeCell ref="G4:G5"/>
    <mergeCell ref="H4:H5"/>
    <mergeCell ref="I4:I5"/>
    <mergeCell ref="J4:J5"/>
    <mergeCell ref="O4:O5"/>
    <mergeCell ref="K4:K5"/>
    <mergeCell ref="L4:L5"/>
    <mergeCell ref="M4:M5"/>
    <mergeCell ref="N4:N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3"/>
  <sheetViews>
    <sheetView view="pageBreakPreview" zoomScaleSheetLayoutView="100" workbookViewId="0" topLeftCell="B1">
      <selection activeCell="A1" sqref="A1:O1"/>
    </sheetView>
  </sheetViews>
  <sheetFormatPr defaultColWidth="9.00390625" defaultRowHeight="12.75"/>
  <cols>
    <col min="1" max="1" width="0" style="136" hidden="1" customWidth="1"/>
    <col min="2" max="2" width="43.00390625" style="137" customWidth="1"/>
    <col min="3" max="3" width="8.00390625" style="138" customWidth="1"/>
    <col min="4" max="6" width="8.00390625" style="136" customWidth="1"/>
    <col min="7" max="7" width="8.00390625" style="138" customWidth="1"/>
    <col min="8" max="10" width="8.00390625" style="136" customWidth="1"/>
    <col min="11" max="11" width="8.00390625" style="138" customWidth="1"/>
    <col min="12" max="14" width="8.00390625" style="136" customWidth="1"/>
    <col min="15" max="15" width="8.375" style="136" customWidth="1"/>
    <col min="16" max="17" width="9.25390625" style="136" customWidth="1"/>
    <col min="18" max="18" width="9.125" style="136" customWidth="1"/>
    <col min="19" max="16384" width="9.25390625" style="136" customWidth="1"/>
  </cols>
  <sheetData>
    <row r="1" spans="1:15" s="101" customFormat="1" ht="24.75" customHeight="1">
      <c r="A1" s="326" t="s">
        <v>161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</row>
    <row r="2" spans="1:15" s="101" customFormat="1" ht="20.25" customHeight="1">
      <c r="A2" s="327" t="s">
        <v>150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</row>
    <row r="3" spans="1:15" s="140" customFormat="1" ht="7.5" customHeight="1">
      <c r="A3" s="305"/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</row>
    <row r="4" spans="1:14" s="140" customFormat="1" ht="9" customHeight="1" thickBot="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</row>
    <row r="5" spans="1:15" s="140" customFormat="1" ht="16.5" customHeight="1" thickBot="1">
      <c r="A5" s="334" t="s">
        <v>93</v>
      </c>
      <c r="B5" s="334"/>
      <c r="C5" s="312" t="s">
        <v>2</v>
      </c>
      <c r="D5" s="312"/>
      <c r="E5" s="312"/>
      <c r="F5" s="312"/>
      <c r="G5" s="312" t="s">
        <v>3</v>
      </c>
      <c r="H5" s="312"/>
      <c r="I5" s="312"/>
      <c r="J5" s="312"/>
      <c r="K5" s="312" t="s">
        <v>4</v>
      </c>
      <c r="L5" s="312"/>
      <c r="M5" s="312"/>
      <c r="N5" s="312"/>
      <c r="O5" s="105"/>
    </row>
    <row r="6" spans="1:15" s="140" customFormat="1" ht="16.5" customHeight="1" thickBot="1">
      <c r="A6" s="334"/>
      <c r="B6" s="334"/>
      <c r="C6" s="332" t="s">
        <v>10</v>
      </c>
      <c r="D6" s="332" t="s">
        <v>94</v>
      </c>
      <c r="E6" s="332" t="s">
        <v>11</v>
      </c>
      <c r="F6" s="332" t="s">
        <v>12</v>
      </c>
      <c r="G6" s="332" t="s">
        <v>10</v>
      </c>
      <c r="H6" s="332" t="s">
        <v>94</v>
      </c>
      <c r="I6" s="332" t="s">
        <v>11</v>
      </c>
      <c r="J6" s="332" t="s">
        <v>12</v>
      </c>
      <c r="K6" s="332" t="s">
        <v>10</v>
      </c>
      <c r="L6" s="332" t="s">
        <v>94</v>
      </c>
      <c r="M6" s="332" t="s">
        <v>11</v>
      </c>
      <c r="N6" s="332" t="s">
        <v>12</v>
      </c>
      <c r="O6" s="324" t="s">
        <v>95</v>
      </c>
    </row>
    <row r="7" spans="1:15" s="140" customFormat="1" ht="18" customHeight="1" thickBot="1">
      <c r="A7" s="334"/>
      <c r="B7" s="334"/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2"/>
      <c r="O7" s="325"/>
    </row>
    <row r="8" spans="1:15" s="140" customFormat="1" ht="18" customHeight="1" thickBot="1">
      <c r="A8" s="145"/>
      <c r="B8" s="109" t="s">
        <v>96</v>
      </c>
      <c r="C8" s="146">
        <f>SUM(C10:C20)</f>
        <v>0</v>
      </c>
      <c r="D8" s="146">
        <f>SUM(D10:D20)</f>
        <v>0</v>
      </c>
      <c r="E8" s="146">
        <f>SUM(E10:E20)</f>
        <v>28</v>
      </c>
      <c r="F8" s="146">
        <f aca="true" t="shared" si="0" ref="F8:F19">SUM(C8:E8)</f>
        <v>28</v>
      </c>
      <c r="G8" s="146">
        <f>SUM(G10:G20)</f>
        <v>0</v>
      </c>
      <c r="H8" s="146">
        <f>SUM(H10:H20)</f>
        <v>0</v>
      </c>
      <c r="I8" s="146">
        <f>SUM(I10:I20)</f>
        <v>28</v>
      </c>
      <c r="J8" s="146">
        <f aca="true" t="shared" si="1" ref="J8:J19">SUM(G8:I8)</f>
        <v>28</v>
      </c>
      <c r="K8" s="146">
        <f>SUM(K10:K20)</f>
        <v>0</v>
      </c>
      <c r="L8" s="146">
        <f>SUM(L10:L20)</f>
        <v>0</v>
      </c>
      <c r="M8" s="146">
        <f>SUM(M10:M20)</f>
        <v>0</v>
      </c>
      <c r="N8" s="146">
        <f aca="true" t="shared" si="2" ref="N8:N19">SUM(K8:M8)</f>
        <v>0</v>
      </c>
      <c r="O8" s="111">
        <f>+N8*100/J8</f>
        <v>0</v>
      </c>
    </row>
    <row r="9" spans="1:15" s="140" customFormat="1" ht="18" customHeight="1">
      <c r="A9" s="141"/>
      <c r="B9" s="106" t="s">
        <v>15</v>
      </c>
      <c r="C9" s="142"/>
      <c r="D9" s="143"/>
      <c r="E9" s="144">
        <v>0</v>
      </c>
      <c r="F9" s="144">
        <v>0</v>
      </c>
      <c r="G9" s="142"/>
      <c r="H9" s="143"/>
      <c r="I9" s="144">
        <v>0</v>
      </c>
      <c r="J9" s="144">
        <v>0</v>
      </c>
      <c r="K9" s="142"/>
      <c r="L9" s="143"/>
      <c r="M9" s="144">
        <v>0</v>
      </c>
      <c r="N9" s="144">
        <v>0</v>
      </c>
      <c r="O9" s="107">
        <v>0</v>
      </c>
    </row>
    <row r="10" spans="1:15" s="140" customFormat="1" ht="18" customHeight="1">
      <c r="A10" s="145"/>
      <c r="B10" s="112" t="s">
        <v>97</v>
      </c>
      <c r="C10" s="147"/>
      <c r="D10" s="148"/>
      <c r="E10" s="149"/>
      <c r="F10" s="149">
        <f t="shared" si="0"/>
        <v>0</v>
      </c>
      <c r="G10" s="147"/>
      <c r="H10" s="148"/>
      <c r="I10" s="149"/>
      <c r="J10" s="149">
        <f t="shared" si="1"/>
        <v>0</v>
      </c>
      <c r="K10" s="147"/>
      <c r="L10" s="148"/>
      <c r="M10" s="149"/>
      <c r="N10" s="149">
        <f t="shared" si="2"/>
        <v>0</v>
      </c>
      <c r="O10" s="111">
        <v>0</v>
      </c>
    </row>
    <row r="11" spans="1:15" s="140" customFormat="1" ht="18" customHeight="1">
      <c r="A11" s="145"/>
      <c r="B11" s="112" t="s">
        <v>98</v>
      </c>
      <c r="C11" s="147"/>
      <c r="D11" s="148"/>
      <c r="E11" s="149">
        <v>28</v>
      </c>
      <c r="F11" s="146">
        <f t="shared" si="0"/>
        <v>28</v>
      </c>
      <c r="G11" s="147"/>
      <c r="H11" s="148"/>
      <c r="I11" s="149">
        <v>28</v>
      </c>
      <c r="J11" s="146">
        <f t="shared" si="1"/>
        <v>28</v>
      </c>
      <c r="K11" s="147"/>
      <c r="L11" s="148"/>
      <c r="M11" s="149"/>
      <c r="N11" s="146">
        <f t="shared" si="2"/>
        <v>0</v>
      </c>
      <c r="O11" s="111">
        <f>+N11*100/J11</f>
        <v>0</v>
      </c>
    </row>
    <row r="12" spans="1:15" s="140" customFormat="1" ht="18" customHeight="1">
      <c r="A12" s="145"/>
      <c r="B12" s="112" t="s">
        <v>99</v>
      </c>
      <c r="C12" s="147"/>
      <c r="D12" s="148"/>
      <c r="E12" s="149"/>
      <c r="F12" s="149">
        <f t="shared" si="0"/>
        <v>0</v>
      </c>
      <c r="G12" s="147"/>
      <c r="H12" s="148"/>
      <c r="I12" s="149"/>
      <c r="J12" s="149">
        <f t="shared" si="1"/>
        <v>0</v>
      </c>
      <c r="K12" s="147"/>
      <c r="L12" s="148"/>
      <c r="M12" s="149"/>
      <c r="N12" s="149">
        <f t="shared" si="2"/>
        <v>0</v>
      </c>
      <c r="O12" s="111">
        <v>0</v>
      </c>
    </row>
    <row r="13" spans="1:15" s="140" customFormat="1" ht="18" customHeight="1">
      <c r="A13" s="145">
        <v>682001</v>
      </c>
      <c r="B13" s="112" t="s">
        <v>100</v>
      </c>
      <c r="C13" s="147"/>
      <c r="D13" s="148"/>
      <c r="E13" s="149"/>
      <c r="F13" s="149">
        <f t="shared" si="0"/>
        <v>0</v>
      </c>
      <c r="G13" s="147"/>
      <c r="H13" s="148"/>
      <c r="I13" s="149"/>
      <c r="J13" s="149">
        <f t="shared" si="1"/>
        <v>0</v>
      </c>
      <c r="K13" s="147"/>
      <c r="L13" s="148"/>
      <c r="M13" s="149"/>
      <c r="N13" s="149">
        <f t="shared" si="2"/>
        <v>0</v>
      </c>
      <c r="O13" s="111">
        <v>0</v>
      </c>
    </row>
    <row r="14" spans="1:15" s="140" customFormat="1" ht="18" customHeight="1">
      <c r="A14" s="145">
        <v>682002</v>
      </c>
      <c r="B14" s="112" t="s">
        <v>101</v>
      </c>
      <c r="C14" s="147"/>
      <c r="D14" s="148"/>
      <c r="E14" s="149"/>
      <c r="F14" s="149">
        <f t="shared" si="0"/>
        <v>0</v>
      </c>
      <c r="G14" s="147"/>
      <c r="H14" s="148"/>
      <c r="I14" s="149"/>
      <c r="J14" s="149">
        <f t="shared" si="1"/>
        <v>0</v>
      </c>
      <c r="K14" s="147"/>
      <c r="L14" s="148"/>
      <c r="M14" s="149"/>
      <c r="N14" s="149">
        <f t="shared" si="2"/>
        <v>0</v>
      </c>
      <c r="O14" s="111">
        <v>0</v>
      </c>
    </row>
    <row r="15" spans="1:15" s="140" customFormat="1" ht="18" customHeight="1">
      <c r="A15" s="145">
        <v>842421</v>
      </c>
      <c r="B15" s="115" t="s">
        <v>102</v>
      </c>
      <c r="C15" s="150"/>
      <c r="D15" s="151"/>
      <c r="E15" s="149"/>
      <c r="F15" s="149">
        <f t="shared" si="0"/>
        <v>0</v>
      </c>
      <c r="G15" s="150"/>
      <c r="H15" s="151"/>
      <c r="I15" s="149"/>
      <c r="J15" s="149">
        <f t="shared" si="1"/>
        <v>0</v>
      </c>
      <c r="K15" s="150"/>
      <c r="L15" s="151"/>
      <c r="M15" s="149"/>
      <c r="N15" s="149">
        <f t="shared" si="2"/>
        <v>0</v>
      </c>
      <c r="O15" s="111">
        <v>0</v>
      </c>
    </row>
    <row r="16" spans="1:15" s="140" customFormat="1" ht="18" customHeight="1" hidden="1">
      <c r="A16" s="145">
        <v>581100</v>
      </c>
      <c r="B16" s="115" t="s">
        <v>103</v>
      </c>
      <c r="C16" s="150"/>
      <c r="D16" s="151"/>
      <c r="E16" s="149"/>
      <c r="F16" s="149">
        <f t="shared" si="0"/>
        <v>0</v>
      </c>
      <c r="G16" s="150"/>
      <c r="H16" s="151"/>
      <c r="I16" s="149"/>
      <c r="J16" s="149">
        <f t="shared" si="1"/>
        <v>0</v>
      </c>
      <c r="K16" s="150"/>
      <c r="L16" s="151"/>
      <c r="M16" s="149"/>
      <c r="N16" s="149">
        <f t="shared" si="2"/>
        <v>0</v>
      </c>
      <c r="O16" s="111">
        <v>0</v>
      </c>
    </row>
    <row r="17" spans="1:15" s="140" customFormat="1" ht="18" customHeight="1">
      <c r="A17" s="145">
        <v>581400</v>
      </c>
      <c r="B17" s="115" t="s">
        <v>104</v>
      </c>
      <c r="C17" s="150"/>
      <c r="D17" s="151"/>
      <c r="E17" s="149"/>
      <c r="F17" s="149">
        <f t="shared" si="0"/>
        <v>0</v>
      </c>
      <c r="G17" s="150"/>
      <c r="H17" s="151"/>
      <c r="I17" s="149"/>
      <c r="J17" s="149">
        <f t="shared" si="1"/>
        <v>0</v>
      </c>
      <c r="K17" s="150"/>
      <c r="L17" s="151"/>
      <c r="M17" s="149"/>
      <c r="N17" s="149">
        <f t="shared" si="2"/>
        <v>0</v>
      </c>
      <c r="O17" s="111">
        <v>0</v>
      </c>
    </row>
    <row r="18" spans="1:15" s="140" customFormat="1" ht="18" customHeight="1">
      <c r="A18" s="145">
        <v>841126</v>
      </c>
      <c r="B18" s="115" t="s">
        <v>105</v>
      </c>
      <c r="C18" s="150"/>
      <c r="D18" s="151"/>
      <c r="E18" s="149"/>
      <c r="F18" s="149">
        <f t="shared" si="0"/>
        <v>0</v>
      </c>
      <c r="G18" s="150"/>
      <c r="H18" s="151"/>
      <c r="I18" s="149"/>
      <c r="J18" s="149">
        <f t="shared" si="1"/>
        <v>0</v>
      </c>
      <c r="K18" s="150"/>
      <c r="L18" s="151"/>
      <c r="M18" s="149"/>
      <c r="N18" s="149">
        <f t="shared" si="2"/>
        <v>0</v>
      </c>
      <c r="O18" s="111">
        <v>0</v>
      </c>
    </row>
    <row r="19" spans="1:15" s="140" customFormat="1" ht="18" customHeight="1">
      <c r="A19" s="145">
        <v>370000</v>
      </c>
      <c r="B19" s="115" t="s">
        <v>108</v>
      </c>
      <c r="C19" s="150"/>
      <c r="D19" s="151"/>
      <c r="E19" s="149">
        <v>0</v>
      </c>
      <c r="F19" s="149">
        <f t="shared" si="0"/>
        <v>0</v>
      </c>
      <c r="G19" s="150"/>
      <c r="H19" s="151"/>
      <c r="I19" s="149">
        <v>0</v>
      </c>
      <c r="J19" s="149">
        <f t="shared" si="1"/>
        <v>0</v>
      </c>
      <c r="K19" s="150"/>
      <c r="L19" s="151"/>
      <c r="M19" s="149">
        <v>0</v>
      </c>
      <c r="N19" s="149">
        <f t="shared" si="2"/>
        <v>0</v>
      </c>
      <c r="O19" s="111">
        <v>0</v>
      </c>
    </row>
    <row r="20" spans="1:15" s="140" customFormat="1" ht="18" customHeight="1">
      <c r="A20" s="145"/>
      <c r="B20" s="112" t="s">
        <v>109</v>
      </c>
      <c r="C20" s="147"/>
      <c r="D20" s="148"/>
      <c r="E20" s="149"/>
      <c r="F20" s="149"/>
      <c r="G20" s="147"/>
      <c r="H20" s="148"/>
      <c r="I20" s="149"/>
      <c r="J20" s="149"/>
      <c r="K20" s="147"/>
      <c r="L20" s="148"/>
      <c r="M20" s="149"/>
      <c r="N20" s="149"/>
      <c r="O20" s="111">
        <v>0</v>
      </c>
    </row>
    <row r="21" spans="1:15" s="140" customFormat="1" ht="18" customHeight="1">
      <c r="A21" s="145"/>
      <c r="B21" s="121" t="s">
        <v>17</v>
      </c>
      <c r="C21" s="146">
        <f aca="true" t="shared" si="3" ref="C21:N21">SUM(C22:C24)</f>
        <v>0</v>
      </c>
      <c r="D21" s="146">
        <f t="shared" si="3"/>
        <v>0</v>
      </c>
      <c r="E21" s="146">
        <f t="shared" si="3"/>
        <v>0</v>
      </c>
      <c r="F21" s="146">
        <f t="shared" si="3"/>
        <v>0</v>
      </c>
      <c r="G21" s="146">
        <f t="shared" si="3"/>
        <v>0</v>
      </c>
      <c r="H21" s="146">
        <f t="shared" si="3"/>
        <v>0</v>
      </c>
      <c r="I21" s="146">
        <f t="shared" si="3"/>
        <v>0</v>
      </c>
      <c r="J21" s="146">
        <f t="shared" si="3"/>
        <v>0</v>
      </c>
      <c r="K21" s="146">
        <f t="shared" si="3"/>
        <v>0</v>
      </c>
      <c r="L21" s="146">
        <f t="shared" si="3"/>
        <v>0</v>
      </c>
      <c r="M21" s="146">
        <f t="shared" si="3"/>
        <v>0</v>
      </c>
      <c r="N21" s="146">
        <f t="shared" si="3"/>
        <v>0</v>
      </c>
      <c r="O21" s="111">
        <v>0</v>
      </c>
    </row>
    <row r="22" spans="1:15" s="140" customFormat="1" ht="18" customHeight="1">
      <c r="A22" s="145"/>
      <c r="B22" s="112" t="s">
        <v>110</v>
      </c>
      <c r="C22" s="147"/>
      <c r="D22" s="148"/>
      <c r="E22" s="149"/>
      <c r="F22" s="149"/>
      <c r="G22" s="147"/>
      <c r="H22" s="148"/>
      <c r="I22" s="149"/>
      <c r="J22" s="149"/>
      <c r="K22" s="147"/>
      <c r="L22" s="148"/>
      <c r="M22" s="149"/>
      <c r="N22" s="149"/>
      <c r="O22" s="111"/>
    </row>
    <row r="23" spans="1:15" s="140" customFormat="1" ht="18" customHeight="1">
      <c r="A23" s="145"/>
      <c r="B23" s="112" t="s">
        <v>111</v>
      </c>
      <c r="C23" s="147"/>
      <c r="D23" s="148"/>
      <c r="E23" s="149"/>
      <c r="F23" s="149"/>
      <c r="G23" s="147"/>
      <c r="H23" s="148"/>
      <c r="I23" s="149"/>
      <c r="J23" s="149"/>
      <c r="K23" s="147"/>
      <c r="L23" s="148"/>
      <c r="M23" s="149"/>
      <c r="N23" s="149"/>
      <c r="O23" s="111"/>
    </row>
    <row r="24" spans="1:15" s="140" customFormat="1" ht="18" customHeight="1">
      <c r="A24" s="145"/>
      <c r="B24" s="112" t="s">
        <v>112</v>
      </c>
      <c r="C24" s="147"/>
      <c r="D24" s="148"/>
      <c r="E24" s="149">
        <f>+E20*0.25</f>
        <v>0</v>
      </c>
      <c r="F24" s="149">
        <f>+F20*0.25</f>
        <v>0</v>
      </c>
      <c r="G24" s="147"/>
      <c r="H24" s="148"/>
      <c r="I24" s="149">
        <f>+I20*0.25</f>
        <v>0</v>
      </c>
      <c r="J24" s="149">
        <f>+J20*0.25</f>
        <v>0</v>
      </c>
      <c r="K24" s="147"/>
      <c r="L24" s="148"/>
      <c r="M24" s="149">
        <f>+M20*0.25</f>
        <v>0</v>
      </c>
      <c r="N24" s="149">
        <f>+N20*0.25</f>
        <v>0</v>
      </c>
      <c r="O24" s="111">
        <v>0</v>
      </c>
    </row>
    <row r="25" spans="1:15" s="155" customFormat="1" ht="18" customHeight="1">
      <c r="A25" s="152"/>
      <c r="B25" s="109" t="s">
        <v>113</v>
      </c>
      <c r="C25" s="153"/>
      <c r="D25" s="154"/>
      <c r="E25" s="146">
        <v>0</v>
      </c>
      <c r="F25" s="146">
        <v>0</v>
      </c>
      <c r="G25" s="153"/>
      <c r="H25" s="154"/>
      <c r="I25" s="146">
        <v>0</v>
      </c>
      <c r="J25" s="146">
        <v>0</v>
      </c>
      <c r="K25" s="153"/>
      <c r="L25" s="154"/>
      <c r="M25" s="146">
        <v>0</v>
      </c>
      <c r="N25" s="146">
        <v>0</v>
      </c>
      <c r="O25" s="111">
        <v>0</v>
      </c>
    </row>
    <row r="26" spans="1:15" s="140" customFormat="1" ht="18" customHeight="1">
      <c r="A26" s="145"/>
      <c r="B26" s="109" t="s">
        <v>21</v>
      </c>
      <c r="C26" s="146">
        <f aca="true" t="shared" si="4" ref="C26:N26">SUM(C27:C31)</f>
        <v>0</v>
      </c>
      <c r="D26" s="146">
        <f t="shared" si="4"/>
        <v>0</v>
      </c>
      <c r="E26" s="146">
        <f t="shared" si="4"/>
        <v>0</v>
      </c>
      <c r="F26" s="146">
        <f t="shared" si="4"/>
        <v>0</v>
      </c>
      <c r="G26" s="146">
        <f t="shared" si="4"/>
        <v>0</v>
      </c>
      <c r="H26" s="146">
        <f t="shared" si="4"/>
        <v>0</v>
      </c>
      <c r="I26" s="146">
        <f t="shared" si="4"/>
        <v>0</v>
      </c>
      <c r="J26" s="146">
        <f t="shared" si="4"/>
        <v>0</v>
      </c>
      <c r="K26" s="146">
        <f t="shared" si="4"/>
        <v>0</v>
      </c>
      <c r="L26" s="146">
        <f t="shared" si="4"/>
        <v>0</v>
      </c>
      <c r="M26" s="146">
        <f t="shared" si="4"/>
        <v>0</v>
      </c>
      <c r="N26" s="146">
        <f t="shared" si="4"/>
        <v>0</v>
      </c>
      <c r="O26" s="111">
        <v>0</v>
      </c>
    </row>
    <row r="27" spans="1:15" s="140" customFormat="1" ht="18" customHeight="1">
      <c r="A27" s="145"/>
      <c r="B27" s="112" t="s">
        <v>114</v>
      </c>
      <c r="C27" s="147"/>
      <c r="D27" s="148"/>
      <c r="E27" s="149"/>
      <c r="F27" s="149">
        <f>SUM(C27:E27)</f>
        <v>0</v>
      </c>
      <c r="G27" s="147"/>
      <c r="H27" s="148"/>
      <c r="I27" s="149"/>
      <c r="J27" s="149">
        <f>SUM(G27:I27)</f>
        <v>0</v>
      </c>
      <c r="K27" s="147"/>
      <c r="L27" s="148"/>
      <c r="M27" s="149"/>
      <c r="N27" s="149">
        <f>SUM(K27:M27)</f>
        <v>0</v>
      </c>
      <c r="O27" s="111">
        <v>0</v>
      </c>
    </row>
    <row r="28" spans="1:15" s="140" customFormat="1" ht="18" customHeight="1">
      <c r="A28" s="145"/>
      <c r="B28" s="112" t="s">
        <v>115</v>
      </c>
      <c r="C28" s="147"/>
      <c r="D28" s="148"/>
      <c r="E28" s="149"/>
      <c r="F28" s="149">
        <f>SUM(C28:E28)</f>
        <v>0</v>
      </c>
      <c r="G28" s="147"/>
      <c r="H28" s="148"/>
      <c r="I28" s="149"/>
      <c r="J28" s="149">
        <f>SUM(G28:I28)</f>
        <v>0</v>
      </c>
      <c r="K28" s="147"/>
      <c r="L28" s="148"/>
      <c r="M28" s="149"/>
      <c r="N28" s="149">
        <f>SUM(K28:M28)</f>
        <v>0</v>
      </c>
      <c r="O28" s="111">
        <v>0</v>
      </c>
    </row>
    <row r="29" spans="1:15" s="140" customFormat="1" ht="18" customHeight="1">
      <c r="A29" s="145"/>
      <c r="B29" s="112" t="s">
        <v>116</v>
      </c>
      <c r="C29" s="147"/>
      <c r="D29" s="148"/>
      <c r="E29" s="149"/>
      <c r="F29" s="149">
        <f>SUM(C29:E29)</f>
        <v>0</v>
      </c>
      <c r="G29" s="147"/>
      <c r="H29" s="148"/>
      <c r="I29" s="149"/>
      <c r="J29" s="149">
        <f>SUM(G29:I29)</f>
        <v>0</v>
      </c>
      <c r="K29" s="147"/>
      <c r="L29" s="148"/>
      <c r="M29" s="149"/>
      <c r="N29" s="149">
        <f>SUM(K29:M29)</f>
        <v>0</v>
      </c>
      <c r="O29" s="111">
        <v>0</v>
      </c>
    </row>
    <row r="30" spans="1:15" s="140" customFormat="1" ht="18" customHeight="1">
      <c r="A30" s="145"/>
      <c r="B30" s="112" t="s">
        <v>117</v>
      </c>
      <c r="C30" s="147"/>
      <c r="D30" s="148"/>
      <c r="E30" s="149"/>
      <c r="F30" s="149">
        <f>SUM(C30:E30)</f>
        <v>0</v>
      </c>
      <c r="G30" s="147"/>
      <c r="H30" s="148"/>
      <c r="I30" s="149"/>
      <c r="J30" s="149">
        <f>SUM(G30:I30)</f>
        <v>0</v>
      </c>
      <c r="K30" s="147"/>
      <c r="L30" s="148"/>
      <c r="M30" s="149"/>
      <c r="N30" s="149">
        <f>SUM(K30:M30)</f>
        <v>0</v>
      </c>
      <c r="O30" s="111">
        <v>0</v>
      </c>
    </row>
    <row r="31" spans="1:15" s="140" customFormat="1" ht="18" customHeight="1">
      <c r="A31" s="145"/>
      <c r="B31" s="112" t="s">
        <v>118</v>
      </c>
      <c r="C31" s="147"/>
      <c r="D31" s="148"/>
      <c r="E31" s="149"/>
      <c r="F31" s="149">
        <f>SUM(C31:E31)</f>
        <v>0</v>
      </c>
      <c r="G31" s="147"/>
      <c r="H31" s="148"/>
      <c r="I31" s="149"/>
      <c r="J31" s="149">
        <f>SUM(G31:I31)</f>
        <v>0</v>
      </c>
      <c r="K31" s="147"/>
      <c r="L31" s="148"/>
      <c r="M31" s="149"/>
      <c r="N31" s="149">
        <f>SUM(K31:M31)</f>
        <v>0</v>
      </c>
      <c r="O31" s="111">
        <v>0</v>
      </c>
    </row>
    <row r="32" spans="1:15" s="140" customFormat="1" ht="18" customHeight="1">
      <c r="A32" s="145"/>
      <c r="B32" s="109" t="s">
        <v>119</v>
      </c>
      <c r="C32" s="146">
        <f aca="true" t="shared" si="5" ref="C32:N32">SUM(C33:C34)</f>
        <v>0</v>
      </c>
      <c r="D32" s="146">
        <f t="shared" si="5"/>
        <v>0</v>
      </c>
      <c r="E32" s="146">
        <f t="shared" si="5"/>
        <v>0</v>
      </c>
      <c r="F32" s="146">
        <f t="shared" si="5"/>
        <v>0</v>
      </c>
      <c r="G32" s="146">
        <f t="shared" si="5"/>
        <v>0</v>
      </c>
      <c r="H32" s="146">
        <f t="shared" si="5"/>
        <v>0</v>
      </c>
      <c r="I32" s="146">
        <f t="shared" si="5"/>
        <v>0</v>
      </c>
      <c r="J32" s="146">
        <f t="shared" si="5"/>
        <v>0</v>
      </c>
      <c r="K32" s="146">
        <f t="shared" si="5"/>
        <v>0</v>
      </c>
      <c r="L32" s="146">
        <f t="shared" si="5"/>
        <v>0</v>
      </c>
      <c r="M32" s="146">
        <f t="shared" si="5"/>
        <v>0</v>
      </c>
      <c r="N32" s="146">
        <f t="shared" si="5"/>
        <v>0</v>
      </c>
      <c r="O32" s="111">
        <v>0</v>
      </c>
    </row>
    <row r="33" spans="1:15" s="140" customFormat="1" ht="18" customHeight="1">
      <c r="A33" s="145"/>
      <c r="B33" s="112" t="s">
        <v>120</v>
      </c>
      <c r="C33" s="147"/>
      <c r="D33" s="148"/>
      <c r="E33" s="149"/>
      <c r="F33" s="149">
        <f>SUM(C33:E33)</f>
        <v>0</v>
      </c>
      <c r="G33" s="147"/>
      <c r="H33" s="148"/>
      <c r="I33" s="149"/>
      <c r="J33" s="149">
        <f>SUM(G33:I33)</f>
        <v>0</v>
      </c>
      <c r="K33" s="147"/>
      <c r="L33" s="148"/>
      <c r="M33" s="149"/>
      <c r="N33" s="149">
        <f>SUM(K33:M33)</f>
        <v>0</v>
      </c>
      <c r="O33" s="111">
        <v>0</v>
      </c>
    </row>
    <row r="34" spans="1:15" s="140" customFormat="1" ht="18" customHeight="1">
      <c r="A34" s="145"/>
      <c r="B34" s="112" t="s">
        <v>121</v>
      </c>
      <c r="C34" s="147"/>
      <c r="D34" s="148"/>
      <c r="E34" s="149"/>
      <c r="F34" s="149">
        <f>SUM(C34:E34)</f>
        <v>0</v>
      </c>
      <c r="G34" s="147"/>
      <c r="H34" s="148"/>
      <c r="I34" s="149"/>
      <c r="J34" s="149">
        <f>SUM(G34:I34)</f>
        <v>0</v>
      </c>
      <c r="K34" s="147"/>
      <c r="L34" s="148"/>
      <c r="M34" s="149"/>
      <c r="N34" s="149">
        <f>SUM(K34:M34)</f>
        <v>0</v>
      </c>
      <c r="O34" s="111">
        <v>0</v>
      </c>
    </row>
    <row r="35" spans="1:15" s="140" customFormat="1" ht="18" customHeight="1">
      <c r="A35" s="145"/>
      <c r="B35" s="109" t="s">
        <v>122</v>
      </c>
      <c r="C35" s="146"/>
      <c r="D35" s="146"/>
      <c r="E35" s="146"/>
      <c r="F35" s="146">
        <f>SUM(F36:F37)</f>
        <v>0</v>
      </c>
      <c r="G35" s="146"/>
      <c r="H35" s="146"/>
      <c r="I35" s="146"/>
      <c r="J35" s="146">
        <f>SUM(J36:J37)</f>
        <v>0</v>
      </c>
      <c r="K35" s="146"/>
      <c r="L35" s="146"/>
      <c r="M35" s="146"/>
      <c r="N35" s="146">
        <f>SUM(N36:N37)</f>
        <v>0</v>
      </c>
      <c r="O35" s="111">
        <v>0</v>
      </c>
    </row>
    <row r="36" spans="1:15" s="140" customFormat="1" ht="18" customHeight="1">
      <c r="A36" s="145"/>
      <c r="B36" s="109" t="s">
        <v>123</v>
      </c>
      <c r="C36" s="156">
        <f>SUM(C37:C42)</f>
        <v>0</v>
      </c>
      <c r="D36" s="156">
        <f>SUM(D37:D42)</f>
        <v>0</v>
      </c>
      <c r="E36" s="156">
        <f>SUM(E37:E42)</f>
        <v>0</v>
      </c>
      <c r="F36" s="146">
        <f>SUM(F37:F38)</f>
        <v>0</v>
      </c>
      <c r="G36" s="156">
        <f>SUM(G37:G42)</f>
        <v>0</v>
      </c>
      <c r="H36" s="156">
        <f>SUM(H37:H42)</f>
        <v>0</v>
      </c>
      <c r="I36" s="156">
        <f>SUM(I37:I42)</f>
        <v>0</v>
      </c>
      <c r="J36" s="146">
        <f>SUM(J37:J38)</f>
        <v>0</v>
      </c>
      <c r="K36" s="156">
        <f>SUM(K37:K42)</f>
        <v>0</v>
      </c>
      <c r="L36" s="156">
        <f>SUM(L37:L42)</f>
        <v>0</v>
      </c>
      <c r="M36" s="156">
        <f>SUM(M37:M42)</f>
        <v>0</v>
      </c>
      <c r="N36" s="146">
        <f>SUM(N37:N38)</f>
        <v>0</v>
      </c>
      <c r="O36" s="111">
        <v>0</v>
      </c>
    </row>
    <row r="37" spans="1:15" s="140" customFormat="1" ht="18" customHeight="1">
      <c r="A37" s="145"/>
      <c r="B37" s="115" t="s">
        <v>124</v>
      </c>
      <c r="C37" s="150"/>
      <c r="D37" s="151"/>
      <c r="E37" s="149"/>
      <c r="F37" s="149">
        <f aca="true" t="shared" si="6" ref="F37:F42">SUM(C37:E37)</f>
        <v>0</v>
      </c>
      <c r="G37" s="150"/>
      <c r="H37" s="151"/>
      <c r="I37" s="149"/>
      <c r="J37" s="149">
        <f aca="true" t="shared" si="7" ref="J37:J42">SUM(G37:I37)</f>
        <v>0</v>
      </c>
      <c r="K37" s="150"/>
      <c r="L37" s="151"/>
      <c r="M37" s="149"/>
      <c r="N37" s="149">
        <f aca="true" t="shared" si="8" ref="N37:N42">SUM(K37:M37)</f>
        <v>0</v>
      </c>
      <c r="O37" s="111">
        <v>0</v>
      </c>
    </row>
    <row r="38" spans="1:15" s="140" customFormat="1" ht="18" customHeight="1">
      <c r="A38" s="145"/>
      <c r="B38" s="115" t="s">
        <v>125</v>
      </c>
      <c r="C38" s="150"/>
      <c r="D38" s="151"/>
      <c r="E38" s="149"/>
      <c r="F38" s="149">
        <f t="shared" si="6"/>
        <v>0</v>
      </c>
      <c r="G38" s="150"/>
      <c r="H38" s="151"/>
      <c r="I38" s="149"/>
      <c r="J38" s="149">
        <f t="shared" si="7"/>
        <v>0</v>
      </c>
      <c r="K38" s="150"/>
      <c r="L38" s="151"/>
      <c r="M38" s="149"/>
      <c r="N38" s="149">
        <f t="shared" si="8"/>
        <v>0</v>
      </c>
      <c r="O38" s="111">
        <v>0</v>
      </c>
    </row>
    <row r="39" spans="1:15" s="140" customFormat="1" ht="18" customHeight="1" hidden="1">
      <c r="A39" s="145"/>
      <c r="B39" s="112" t="s">
        <v>126</v>
      </c>
      <c r="C39" s="147"/>
      <c r="D39" s="148"/>
      <c r="E39" s="149"/>
      <c r="F39" s="149">
        <f t="shared" si="6"/>
        <v>0</v>
      </c>
      <c r="G39" s="147"/>
      <c r="H39" s="148"/>
      <c r="I39" s="149"/>
      <c r="J39" s="149">
        <f t="shared" si="7"/>
        <v>0</v>
      </c>
      <c r="K39" s="147"/>
      <c r="L39" s="148"/>
      <c r="M39" s="149"/>
      <c r="N39" s="149">
        <f t="shared" si="8"/>
        <v>0</v>
      </c>
      <c r="O39" s="111">
        <v>0</v>
      </c>
    </row>
    <row r="40" spans="1:15" s="140" customFormat="1" ht="18" customHeight="1">
      <c r="A40" s="145"/>
      <c r="B40" s="112" t="s">
        <v>127</v>
      </c>
      <c r="C40" s="147"/>
      <c r="D40" s="148"/>
      <c r="E40" s="149"/>
      <c r="F40" s="149">
        <f t="shared" si="6"/>
        <v>0</v>
      </c>
      <c r="G40" s="147"/>
      <c r="H40" s="148"/>
      <c r="I40" s="149"/>
      <c r="J40" s="149">
        <f t="shared" si="7"/>
        <v>0</v>
      </c>
      <c r="K40" s="147"/>
      <c r="L40" s="148"/>
      <c r="M40" s="149"/>
      <c r="N40" s="149">
        <f t="shared" si="8"/>
        <v>0</v>
      </c>
      <c r="O40" s="111">
        <v>0</v>
      </c>
    </row>
    <row r="41" spans="1:15" s="140" customFormat="1" ht="18" customHeight="1">
      <c r="A41" s="145"/>
      <c r="B41" s="115" t="s">
        <v>128</v>
      </c>
      <c r="C41" s="150"/>
      <c r="D41" s="151"/>
      <c r="E41" s="149"/>
      <c r="F41" s="149">
        <f t="shared" si="6"/>
        <v>0</v>
      </c>
      <c r="G41" s="150"/>
      <c r="H41" s="151"/>
      <c r="I41" s="149"/>
      <c r="J41" s="149">
        <f t="shared" si="7"/>
        <v>0</v>
      </c>
      <c r="K41" s="150"/>
      <c r="L41" s="151"/>
      <c r="M41" s="149"/>
      <c r="N41" s="149">
        <f t="shared" si="8"/>
        <v>0</v>
      </c>
      <c r="O41" s="111">
        <v>0</v>
      </c>
    </row>
    <row r="42" spans="1:15" s="140" customFormat="1" ht="18" customHeight="1">
      <c r="A42" s="145"/>
      <c r="B42" s="115" t="s">
        <v>129</v>
      </c>
      <c r="C42" s="150"/>
      <c r="D42" s="151"/>
      <c r="E42" s="149"/>
      <c r="F42" s="149">
        <f t="shared" si="6"/>
        <v>0</v>
      </c>
      <c r="G42" s="150"/>
      <c r="H42" s="151"/>
      <c r="I42" s="149"/>
      <c r="J42" s="149">
        <f t="shared" si="7"/>
        <v>0</v>
      </c>
      <c r="K42" s="150"/>
      <c r="L42" s="151"/>
      <c r="M42" s="149"/>
      <c r="N42" s="149">
        <f t="shared" si="8"/>
        <v>0</v>
      </c>
      <c r="O42" s="111">
        <v>0</v>
      </c>
    </row>
    <row r="43" spans="1:15" s="140" customFormat="1" ht="18" customHeight="1">
      <c r="A43" s="145"/>
      <c r="B43" s="109" t="s">
        <v>131</v>
      </c>
      <c r="C43" s="146">
        <f aca="true" t="shared" si="9" ref="C43:N43">SUM(C44:C47)</f>
        <v>0</v>
      </c>
      <c r="D43" s="146">
        <f t="shared" si="9"/>
        <v>0</v>
      </c>
      <c r="E43" s="146">
        <f t="shared" si="9"/>
        <v>0</v>
      </c>
      <c r="F43" s="146">
        <f t="shared" si="9"/>
        <v>0</v>
      </c>
      <c r="G43" s="146">
        <f t="shared" si="9"/>
        <v>0</v>
      </c>
      <c r="H43" s="146">
        <f t="shared" si="9"/>
        <v>0</v>
      </c>
      <c r="I43" s="146">
        <f t="shared" si="9"/>
        <v>0</v>
      </c>
      <c r="J43" s="146">
        <f t="shared" si="9"/>
        <v>0</v>
      </c>
      <c r="K43" s="146">
        <f t="shared" si="9"/>
        <v>0</v>
      </c>
      <c r="L43" s="146">
        <f t="shared" si="9"/>
        <v>0</v>
      </c>
      <c r="M43" s="146">
        <f t="shared" si="9"/>
        <v>0</v>
      </c>
      <c r="N43" s="146">
        <f t="shared" si="9"/>
        <v>0</v>
      </c>
      <c r="O43" s="111">
        <v>0</v>
      </c>
    </row>
    <row r="44" spans="1:15" s="140" customFormat="1" ht="18" customHeight="1">
      <c r="A44" s="145"/>
      <c r="B44" s="115" t="s">
        <v>132</v>
      </c>
      <c r="C44" s="150"/>
      <c r="D44" s="151"/>
      <c r="E44" s="149"/>
      <c r="F44" s="149">
        <f>SUM(C44:E44)</f>
        <v>0</v>
      </c>
      <c r="G44" s="150"/>
      <c r="H44" s="151"/>
      <c r="I44" s="149"/>
      <c r="J44" s="149">
        <f>SUM(G44:I44)</f>
        <v>0</v>
      </c>
      <c r="K44" s="150"/>
      <c r="L44" s="151"/>
      <c r="M44" s="149"/>
      <c r="N44" s="149">
        <f>SUM(K44:M44)</f>
        <v>0</v>
      </c>
      <c r="O44" s="111">
        <v>0</v>
      </c>
    </row>
    <row r="45" spans="1:15" s="140" customFormat="1" ht="18" customHeight="1">
      <c r="A45" s="145"/>
      <c r="B45" s="112" t="s">
        <v>133</v>
      </c>
      <c r="C45" s="147"/>
      <c r="D45" s="148"/>
      <c r="E45" s="149"/>
      <c r="F45" s="149">
        <f>SUM(C45:E45)</f>
        <v>0</v>
      </c>
      <c r="G45" s="147"/>
      <c r="H45" s="148"/>
      <c r="I45" s="149"/>
      <c r="J45" s="149">
        <f>SUM(G45:I45)</f>
        <v>0</v>
      </c>
      <c r="K45" s="147"/>
      <c r="L45" s="148"/>
      <c r="M45" s="149"/>
      <c r="N45" s="149">
        <f>SUM(K45:M45)</f>
        <v>0</v>
      </c>
      <c r="O45" s="111">
        <v>0</v>
      </c>
    </row>
    <row r="46" spans="1:15" s="140" customFormat="1" ht="18" customHeight="1">
      <c r="A46" s="145"/>
      <c r="B46" s="115" t="s">
        <v>134</v>
      </c>
      <c r="C46" s="150"/>
      <c r="D46" s="151"/>
      <c r="E46" s="149"/>
      <c r="F46" s="149">
        <f>SUM(C46:E46)</f>
        <v>0</v>
      </c>
      <c r="G46" s="150"/>
      <c r="H46" s="151"/>
      <c r="I46" s="149"/>
      <c r="J46" s="149">
        <f>SUM(G46:I46)</f>
        <v>0</v>
      </c>
      <c r="K46" s="150"/>
      <c r="L46" s="151"/>
      <c r="M46" s="149"/>
      <c r="N46" s="149">
        <f>SUM(K46:M46)</f>
        <v>0</v>
      </c>
      <c r="O46" s="111">
        <v>0</v>
      </c>
    </row>
    <row r="47" spans="1:15" s="140" customFormat="1" ht="18" customHeight="1">
      <c r="A47" s="145"/>
      <c r="B47" s="115" t="s">
        <v>135</v>
      </c>
      <c r="C47" s="150"/>
      <c r="D47" s="151"/>
      <c r="E47" s="149"/>
      <c r="F47" s="149">
        <f>SUM(C47:E47)</f>
        <v>0</v>
      </c>
      <c r="G47" s="150"/>
      <c r="H47" s="151"/>
      <c r="I47" s="149"/>
      <c r="J47" s="149">
        <f>SUM(G47:I47)</f>
        <v>0</v>
      </c>
      <c r="K47" s="150"/>
      <c r="L47" s="151"/>
      <c r="M47" s="149"/>
      <c r="N47" s="149">
        <f>SUM(K47:M47)</f>
        <v>0</v>
      </c>
      <c r="O47" s="111">
        <v>0</v>
      </c>
    </row>
    <row r="48" spans="1:15" s="140" customFormat="1" ht="18" customHeight="1">
      <c r="A48" s="145"/>
      <c r="B48" s="109" t="s">
        <v>137</v>
      </c>
      <c r="C48" s="146">
        <f aca="true" t="shared" si="10" ref="C48:N48">SUM(C49:C53)</f>
        <v>0</v>
      </c>
      <c r="D48" s="146">
        <f t="shared" si="10"/>
        <v>0</v>
      </c>
      <c r="E48" s="146">
        <f t="shared" si="10"/>
        <v>0</v>
      </c>
      <c r="F48" s="146">
        <f t="shared" si="10"/>
        <v>0</v>
      </c>
      <c r="G48" s="146">
        <f t="shared" si="10"/>
        <v>0</v>
      </c>
      <c r="H48" s="146">
        <f t="shared" si="10"/>
        <v>0</v>
      </c>
      <c r="I48" s="146">
        <f t="shared" si="10"/>
        <v>0</v>
      </c>
      <c r="J48" s="146">
        <f t="shared" si="10"/>
        <v>0</v>
      </c>
      <c r="K48" s="146">
        <f t="shared" si="10"/>
        <v>0</v>
      </c>
      <c r="L48" s="146">
        <f t="shared" si="10"/>
        <v>0</v>
      </c>
      <c r="M48" s="146">
        <f t="shared" si="10"/>
        <v>0</v>
      </c>
      <c r="N48" s="146">
        <f t="shared" si="10"/>
        <v>0</v>
      </c>
      <c r="O48" s="111">
        <v>0</v>
      </c>
    </row>
    <row r="49" spans="1:15" s="140" customFormat="1" ht="18" customHeight="1">
      <c r="A49" s="145">
        <v>421100</v>
      </c>
      <c r="B49" s="112" t="s">
        <v>138</v>
      </c>
      <c r="C49" s="147"/>
      <c r="D49" s="148"/>
      <c r="E49" s="149"/>
      <c r="F49" s="149">
        <f aca="true" t="shared" si="11" ref="F49:F56">SUM(C49:E49)</f>
        <v>0</v>
      </c>
      <c r="G49" s="147"/>
      <c r="H49" s="148"/>
      <c r="I49" s="149"/>
      <c r="J49" s="149">
        <f aca="true" t="shared" si="12" ref="J49:J56">SUM(G49:I49)</f>
        <v>0</v>
      </c>
      <c r="K49" s="147"/>
      <c r="L49" s="148"/>
      <c r="M49" s="149"/>
      <c r="N49" s="149">
        <f aca="true" t="shared" si="13" ref="N49:N56">SUM(K49:M49)</f>
        <v>0</v>
      </c>
      <c r="O49" s="111">
        <v>0</v>
      </c>
    </row>
    <row r="50" spans="1:15" s="140" customFormat="1" ht="18" customHeight="1">
      <c r="A50" s="145">
        <v>869041</v>
      </c>
      <c r="B50" s="112" t="s">
        <v>139</v>
      </c>
      <c r="C50" s="147"/>
      <c r="D50" s="148"/>
      <c r="E50" s="149"/>
      <c r="F50" s="149">
        <f t="shared" si="11"/>
        <v>0</v>
      </c>
      <c r="G50" s="147"/>
      <c r="H50" s="148"/>
      <c r="I50" s="149"/>
      <c r="J50" s="149">
        <f t="shared" si="12"/>
        <v>0</v>
      </c>
      <c r="K50" s="147"/>
      <c r="L50" s="148"/>
      <c r="M50" s="149"/>
      <c r="N50" s="149">
        <f t="shared" si="13"/>
        <v>0</v>
      </c>
      <c r="O50" s="111">
        <v>0</v>
      </c>
    </row>
    <row r="51" spans="1:15" s="140" customFormat="1" ht="18" customHeight="1">
      <c r="A51" s="145">
        <v>750000</v>
      </c>
      <c r="B51" s="112" t="s">
        <v>140</v>
      </c>
      <c r="C51" s="147"/>
      <c r="D51" s="148"/>
      <c r="E51" s="149"/>
      <c r="F51" s="149">
        <f t="shared" si="11"/>
        <v>0</v>
      </c>
      <c r="G51" s="147"/>
      <c r="H51" s="148"/>
      <c r="I51" s="149"/>
      <c r="J51" s="149">
        <f t="shared" si="12"/>
        <v>0</v>
      </c>
      <c r="K51" s="147"/>
      <c r="L51" s="148"/>
      <c r="M51" s="149"/>
      <c r="N51" s="149">
        <f t="shared" si="13"/>
        <v>0</v>
      </c>
      <c r="O51" s="111">
        <v>0</v>
      </c>
    </row>
    <row r="52" spans="1:15" s="140" customFormat="1" ht="18" customHeight="1">
      <c r="A52" s="145">
        <v>869042</v>
      </c>
      <c r="B52" s="112" t="s">
        <v>141</v>
      </c>
      <c r="C52" s="147"/>
      <c r="D52" s="148"/>
      <c r="E52" s="149"/>
      <c r="F52" s="149">
        <f t="shared" si="11"/>
        <v>0</v>
      </c>
      <c r="G52" s="147"/>
      <c r="H52" s="148"/>
      <c r="I52" s="149"/>
      <c r="J52" s="149">
        <f t="shared" si="12"/>
        <v>0</v>
      </c>
      <c r="K52" s="147"/>
      <c r="L52" s="148"/>
      <c r="M52" s="149"/>
      <c r="N52" s="149">
        <f t="shared" si="13"/>
        <v>0</v>
      </c>
      <c r="O52" s="111">
        <v>0</v>
      </c>
    </row>
    <row r="53" spans="1:15" s="140" customFormat="1" ht="18" customHeight="1">
      <c r="A53" s="145"/>
      <c r="B53" s="123" t="s">
        <v>142</v>
      </c>
      <c r="C53" s="157"/>
      <c r="D53" s="158"/>
      <c r="E53" s="159"/>
      <c r="F53" s="149">
        <f t="shared" si="11"/>
        <v>0</v>
      </c>
      <c r="G53" s="157"/>
      <c r="H53" s="158"/>
      <c r="I53" s="159"/>
      <c r="J53" s="149">
        <f t="shared" si="12"/>
        <v>0</v>
      </c>
      <c r="K53" s="157"/>
      <c r="L53" s="158"/>
      <c r="M53" s="159"/>
      <c r="N53" s="149">
        <f t="shared" si="13"/>
        <v>0</v>
      </c>
      <c r="O53" s="111">
        <v>0</v>
      </c>
    </row>
    <row r="54" spans="1:15" s="140" customFormat="1" ht="18" customHeight="1">
      <c r="A54" s="145"/>
      <c r="B54" s="109" t="s">
        <v>144</v>
      </c>
      <c r="C54" s="153"/>
      <c r="D54" s="154"/>
      <c r="E54" s="156"/>
      <c r="F54" s="156">
        <f t="shared" si="11"/>
        <v>0</v>
      </c>
      <c r="G54" s="153"/>
      <c r="H54" s="154"/>
      <c r="I54" s="156"/>
      <c r="J54" s="156">
        <f t="shared" si="12"/>
        <v>0</v>
      </c>
      <c r="K54" s="153"/>
      <c r="L54" s="154"/>
      <c r="M54" s="156"/>
      <c r="N54" s="156">
        <f t="shared" si="13"/>
        <v>0</v>
      </c>
      <c r="O54" s="111">
        <v>0</v>
      </c>
    </row>
    <row r="55" spans="1:15" s="140" customFormat="1" ht="18" customHeight="1">
      <c r="A55" s="145"/>
      <c r="B55" s="126" t="s">
        <v>148</v>
      </c>
      <c r="C55" s="160"/>
      <c r="D55" s="161"/>
      <c r="E55" s="146"/>
      <c r="F55" s="156">
        <f t="shared" si="11"/>
        <v>0</v>
      </c>
      <c r="G55" s="160"/>
      <c r="H55" s="161"/>
      <c r="I55" s="146"/>
      <c r="J55" s="156">
        <f t="shared" si="12"/>
        <v>0</v>
      </c>
      <c r="K55" s="160"/>
      <c r="L55" s="161"/>
      <c r="M55" s="146"/>
      <c r="N55" s="156">
        <f t="shared" si="13"/>
        <v>0</v>
      </c>
      <c r="O55" s="111">
        <v>0</v>
      </c>
    </row>
    <row r="56" spans="1:15" s="140" customFormat="1" ht="18" customHeight="1" thickBot="1">
      <c r="A56" s="162"/>
      <c r="B56" s="163" t="s">
        <v>145</v>
      </c>
      <c r="C56" s="164"/>
      <c r="D56" s="165"/>
      <c r="E56" s="166"/>
      <c r="F56" s="156">
        <f t="shared" si="11"/>
        <v>0</v>
      </c>
      <c r="G56" s="164"/>
      <c r="H56" s="165"/>
      <c r="I56" s="166">
        <v>451</v>
      </c>
      <c r="J56" s="156">
        <f t="shared" si="12"/>
        <v>451</v>
      </c>
      <c r="K56" s="164"/>
      <c r="L56" s="165"/>
      <c r="M56" s="166">
        <v>9048</v>
      </c>
      <c r="N56" s="156">
        <f t="shared" si="13"/>
        <v>9048</v>
      </c>
      <c r="O56" s="111">
        <f>+N56*100/J56</f>
        <v>2006.2084257206209</v>
      </c>
    </row>
    <row r="57" spans="1:15" s="140" customFormat="1" ht="12.75" customHeight="1" hidden="1">
      <c r="A57" s="167"/>
      <c r="B57" s="168" t="s">
        <v>146</v>
      </c>
      <c r="C57" s="168"/>
      <c r="D57" s="169"/>
      <c r="E57" s="170">
        <v>0</v>
      </c>
      <c r="F57" s="170">
        <v>0</v>
      </c>
      <c r="G57" s="168"/>
      <c r="H57" s="169"/>
      <c r="I57" s="170">
        <v>0</v>
      </c>
      <c r="J57" s="170">
        <v>0</v>
      </c>
      <c r="K57" s="168"/>
      <c r="L57" s="169"/>
      <c r="M57" s="170">
        <v>0</v>
      </c>
      <c r="N57" s="170">
        <v>0</v>
      </c>
      <c r="O57" s="194" t="e">
        <f>+N57*100/J57</f>
        <v>#DIV/0!</v>
      </c>
    </row>
    <row r="58" spans="1:15" s="155" customFormat="1" ht="21" customHeight="1" thickBot="1">
      <c r="A58" s="171"/>
      <c r="B58" s="172" t="s">
        <v>151</v>
      </c>
      <c r="C58" s="173">
        <f aca="true" t="shared" si="14" ref="C58:H58">+C8+C26+C32+C35+C36+C43+C48</f>
        <v>0</v>
      </c>
      <c r="D58" s="173">
        <f t="shared" si="14"/>
        <v>0</v>
      </c>
      <c r="E58" s="173">
        <f t="shared" si="14"/>
        <v>28</v>
      </c>
      <c r="F58" s="173">
        <f t="shared" si="14"/>
        <v>28</v>
      </c>
      <c r="G58" s="173">
        <f t="shared" si="14"/>
        <v>0</v>
      </c>
      <c r="H58" s="173">
        <f t="shared" si="14"/>
        <v>0</v>
      </c>
      <c r="I58" s="173">
        <f aca="true" t="shared" si="15" ref="I58:N58">+I8+I26+I32+I35+I36+I43+I48+I56</f>
        <v>479</v>
      </c>
      <c r="J58" s="173">
        <f t="shared" si="15"/>
        <v>479</v>
      </c>
      <c r="K58" s="173">
        <f t="shared" si="15"/>
        <v>0</v>
      </c>
      <c r="L58" s="173">
        <f t="shared" si="15"/>
        <v>0</v>
      </c>
      <c r="M58" s="173">
        <f t="shared" si="15"/>
        <v>9048</v>
      </c>
      <c r="N58" s="193">
        <f t="shared" si="15"/>
        <v>9048</v>
      </c>
      <c r="O58" s="195">
        <f>+N58*100/J58</f>
        <v>1888.9352818371608</v>
      </c>
    </row>
    <row r="59" spans="1:3" s="174" customFormat="1" ht="19.5" customHeight="1">
      <c r="A59" s="309" t="str">
        <f>+'2 2012_rend_ mérleg'!A78:H78</f>
        <v>Pilisborosjenő, 2012. szeptember</v>
      </c>
      <c r="B59" s="309"/>
      <c r="C59" s="309"/>
    </row>
    <row r="60" spans="2:11" s="174" customFormat="1" ht="15.75">
      <c r="B60" s="175"/>
      <c r="C60" s="176"/>
      <c r="G60" s="176"/>
      <c r="K60" s="176"/>
    </row>
    <row r="61" spans="2:11" s="174" customFormat="1" ht="15.75" customHeight="1" hidden="1">
      <c r="B61" s="175"/>
      <c r="C61" s="177" t="e">
        <f>#REF!+#REF!</f>
        <v>#REF!</v>
      </c>
      <c r="G61" s="177" t="e">
        <f>#REF!+#REF!</f>
        <v>#REF!</v>
      </c>
      <c r="K61" s="177" t="e">
        <f>#REF!+#REF!</f>
        <v>#REF!</v>
      </c>
    </row>
    <row r="62" spans="2:11" s="174" customFormat="1" ht="15.75">
      <c r="B62" s="175"/>
      <c r="C62" s="177"/>
      <c r="G62" s="177"/>
      <c r="K62" s="177"/>
    </row>
    <row r="63" spans="2:11" s="174" customFormat="1" ht="15.75">
      <c r="B63" s="175"/>
      <c r="C63" s="176"/>
      <c r="G63" s="176"/>
      <c r="K63" s="176"/>
    </row>
  </sheetData>
  <sheetProtection selectLockedCells="1" selectUnlockedCells="1"/>
  <mergeCells count="21">
    <mergeCell ref="A1:O1"/>
    <mergeCell ref="G5:J5"/>
    <mergeCell ref="K5:N5"/>
    <mergeCell ref="C6:C7"/>
    <mergeCell ref="D6:D7"/>
    <mergeCell ref="E6:E7"/>
    <mergeCell ref="A59:C59"/>
    <mergeCell ref="K6:K7"/>
    <mergeCell ref="L6:L7"/>
    <mergeCell ref="F6:F7"/>
    <mergeCell ref="G6:G7"/>
    <mergeCell ref="H6:H7"/>
    <mergeCell ref="I6:I7"/>
    <mergeCell ref="A5:B7"/>
    <mergeCell ref="C5:F5"/>
    <mergeCell ref="M6:M7"/>
    <mergeCell ref="N6:N7"/>
    <mergeCell ref="A2:O2"/>
    <mergeCell ref="B3:O3"/>
    <mergeCell ref="O6:O7"/>
    <mergeCell ref="J6:J7"/>
  </mergeCells>
  <printOptions gridLines="1" horizontalCentered="1"/>
  <pageMargins left="0.2361111111111111" right="0.19652777777777777" top="0.39375" bottom="0.39375" header="0.5118055555555555" footer="0.5118055555555555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pbj</cp:lastModifiedBy>
  <cp:lastPrinted>2012-11-06T15:34:46Z</cp:lastPrinted>
  <dcterms:created xsi:type="dcterms:W3CDTF">2012-11-06T15:35:25Z</dcterms:created>
  <dcterms:modified xsi:type="dcterms:W3CDTF">2012-11-06T15:35:25Z</dcterms:modified>
  <cp:category/>
  <cp:version/>
  <cp:contentType/>
  <cp:contentStatus/>
</cp:coreProperties>
</file>